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15" windowHeight="13275" tabRatio="798" firstSheet="1" activeTab="1"/>
  </bookViews>
  <sheets>
    <sheet name="Landen in calculator" sheetId="32" state="hidden" r:id="rId1"/>
    <sheet name="CO2-Footprint" sheetId="6" r:id="rId2"/>
    <sheet name="Blad1" sheetId="34" state="hidden" r:id="rId3"/>
    <sheet name="Self-assessment" sheetId="16" r:id="rId4"/>
    <sheet name="Toelichting bij de data" sheetId="20" r:id="rId5"/>
    <sheet name="CO2-dashboard" sheetId="22" r:id="rId6"/>
    <sheet name="Bronnen_uitstoot" sheetId="31" state="hidden" r:id="rId7"/>
    <sheet name="2017 Nederland Emissiefactoren" sheetId="30" state="hidden" r:id="rId8"/>
    <sheet name="2018 Nederland Emissiefactoren" sheetId="29" state="hidden" r:id="rId9"/>
    <sheet name="2019 Nederland Emissiefactoren" sheetId="28" state="hidden" r:id="rId10"/>
    <sheet name="2020 Nederland Emissiefactoren" sheetId="27" state="hidden" r:id="rId11"/>
    <sheet name="2021 Nederland Emissiefactoren" sheetId="26" state="hidden" r:id="rId12"/>
    <sheet name="2022 Nederland Emissiefactoren" sheetId="25" state="hidden" r:id="rId13"/>
    <sheet name="2024 Nederland Emissiefactoren" sheetId="33" state="hidden" r:id="rId14"/>
    <sheet name="2023 Nederland Emissiefactoren" sheetId="24" state="hidden" r:id="rId1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6" l="1"/>
  <c r="H15" i="6"/>
  <c r="K15" i="6"/>
  <c r="G31" i="16" l="1"/>
  <c r="D5" i="6"/>
  <c r="D9" i="6"/>
  <c r="G39" i="16" l="1"/>
  <c r="G37" i="16"/>
  <c r="G36" i="16"/>
  <c r="G35" i="16"/>
  <c r="G34" i="16"/>
  <c r="G33" i="16"/>
  <c r="G30" i="16"/>
  <c r="G29" i="16"/>
  <c r="G28" i="16"/>
  <c r="D19" i="6"/>
  <c r="D20" i="6"/>
  <c r="D18" i="6"/>
  <c r="G42" i="16" l="1"/>
  <c r="G41" i="16"/>
  <c r="G40" i="16"/>
  <c r="G27" i="16"/>
  <c r="D4" i="6" l="1"/>
  <c r="G25" i="6"/>
  <c r="J5" i="6" l="1"/>
  <c r="J13" i="6"/>
  <c r="J6" i="6"/>
  <c r="N50" i="31"/>
  <c r="N47" i="31"/>
  <c r="N48" i="31" s="1"/>
  <c r="N45" i="31"/>
  <c r="N43" i="31"/>
  <c r="N38" i="31"/>
  <c r="N33" i="31"/>
  <c r="N30" i="31"/>
  <c r="N27" i="31"/>
  <c r="N24" i="31"/>
  <c r="N22" i="31"/>
  <c r="N17" i="31"/>
  <c r="N12" i="31"/>
  <c r="N7" i="31"/>
  <c r="D16" i="6"/>
  <c r="D14" i="6"/>
  <c r="D15" i="6"/>
  <c r="D13" i="6"/>
  <c r="D10" i="6"/>
  <c r="D11" i="6"/>
  <c r="D7" i="6"/>
  <c r="D6" i="6"/>
  <c r="H287" i="30"/>
  <c r="H284" i="30"/>
  <c r="H285" i="30" s="1"/>
  <c r="H282" i="30"/>
  <c r="H280" i="30"/>
  <c r="H275" i="30"/>
  <c r="H270" i="30"/>
  <c r="H267" i="30"/>
  <c r="H264" i="30"/>
  <c r="H261" i="30"/>
  <c r="H259" i="30"/>
  <c r="H257" i="30"/>
  <c r="H256" i="30" s="1"/>
  <c r="H246" i="30"/>
  <c r="H241" i="30"/>
  <c r="H236" i="30"/>
  <c r="H231" i="30"/>
  <c r="H226" i="30"/>
  <c r="H221" i="30"/>
  <c r="H216" i="30"/>
  <c r="H211" i="30"/>
  <c r="H206" i="30"/>
  <c r="H291" i="29"/>
  <c r="H288" i="29"/>
  <c r="H289" i="29" s="1"/>
  <c r="H286" i="29"/>
  <c r="H284" i="29"/>
  <c r="H279" i="29"/>
  <c r="H274" i="29"/>
  <c r="H271" i="29"/>
  <c r="H268" i="29"/>
  <c r="H265" i="29"/>
  <c r="H263" i="29"/>
  <c r="H261" i="29"/>
  <c r="H260" i="29" s="1"/>
  <c r="H250" i="29"/>
  <c r="H245" i="29"/>
  <c r="H240" i="29"/>
  <c r="H235" i="29"/>
  <c r="H230" i="29"/>
  <c r="H225" i="29"/>
  <c r="H220" i="29"/>
  <c r="H215" i="29"/>
  <c r="H210" i="29"/>
  <c r="H291" i="28"/>
  <c r="H288" i="28"/>
  <c r="H289" i="28" s="1"/>
  <c r="H286" i="28"/>
  <c r="H284" i="28"/>
  <c r="H279" i="28"/>
  <c r="H274" i="28"/>
  <c r="H271" i="28"/>
  <c r="H268" i="28"/>
  <c r="H265" i="28"/>
  <c r="H263" i="28"/>
  <c r="H261" i="28"/>
  <c r="H260" i="28" s="1"/>
  <c r="H250" i="28"/>
  <c r="H245" i="28"/>
  <c r="H240" i="28"/>
  <c r="H235" i="28"/>
  <c r="H230" i="28"/>
  <c r="H225" i="28"/>
  <c r="H220" i="28"/>
  <c r="H215" i="28"/>
  <c r="H210" i="28"/>
  <c r="H291" i="27"/>
  <c r="H288" i="27"/>
  <c r="H289" i="27" s="1"/>
  <c r="H286" i="27"/>
  <c r="H284" i="27"/>
  <c r="H279" i="27"/>
  <c r="H274" i="27"/>
  <c r="H271" i="27"/>
  <c r="H268" i="27"/>
  <c r="H265" i="27"/>
  <c r="H263" i="27"/>
  <c r="H261" i="27"/>
  <c r="H260" i="27" s="1"/>
  <c r="H250" i="27"/>
  <c r="H245" i="27"/>
  <c r="H240" i="27"/>
  <c r="H235" i="27"/>
  <c r="H230" i="27"/>
  <c r="H225" i="27"/>
  <c r="H220" i="27"/>
  <c r="H215" i="27"/>
  <c r="H210" i="27"/>
  <c r="H210" i="26"/>
  <c r="H215" i="26"/>
  <c r="H220" i="26"/>
  <c r="H225" i="26"/>
  <c r="H230" i="26"/>
  <c r="H235" i="26"/>
  <c r="H240" i="26"/>
  <c r="H245" i="26"/>
  <c r="H250" i="26"/>
  <c r="H261" i="26"/>
  <c r="H260" i="26" s="1"/>
  <c r="H263" i="26"/>
  <c r="H265" i="26"/>
  <c r="H268" i="26"/>
  <c r="H271" i="26"/>
  <c r="H274" i="26"/>
  <c r="H279" i="26"/>
  <c r="H284" i="26"/>
  <c r="H286" i="26"/>
  <c r="H288" i="26"/>
  <c r="H289" i="26" s="1"/>
  <c r="H291" i="26"/>
  <c r="H291" i="24"/>
  <c r="H288" i="24"/>
  <c r="H289" i="24" s="1"/>
  <c r="H286" i="24"/>
  <c r="H284" i="24"/>
  <c r="H279" i="24"/>
  <c r="H274" i="24"/>
  <c r="H271" i="24"/>
  <c r="H268" i="24"/>
  <c r="H265" i="24"/>
  <c r="H263" i="24"/>
  <c r="H261" i="24"/>
  <c r="H260" i="24"/>
  <c r="H250" i="24"/>
  <c r="H245" i="24"/>
  <c r="H240" i="24"/>
  <c r="H235" i="24"/>
  <c r="H230" i="24"/>
  <c r="H225" i="24"/>
  <c r="H220" i="24"/>
  <c r="H215" i="24"/>
  <c r="H210" i="24"/>
  <c r="G7" i="6" l="1"/>
  <c r="G18" i="6"/>
  <c r="G9" i="6"/>
  <c r="G11" i="6"/>
  <c r="G16" i="6"/>
  <c r="G20" i="6"/>
  <c r="G13" i="6"/>
  <c r="G6" i="6"/>
  <c r="G15" i="6"/>
  <c r="G5" i="6"/>
  <c r="G10" i="6"/>
  <c r="G14" i="6"/>
  <c r="G19" i="6"/>
  <c r="AB6" i="6"/>
  <c r="AB16" i="6"/>
  <c r="AB14" i="6"/>
  <c r="AB5" i="6"/>
  <c r="AB11" i="6"/>
  <c r="AB18" i="6"/>
  <c r="AB19" i="6"/>
  <c r="AB20" i="6"/>
  <c r="AB13" i="6"/>
  <c r="AB9" i="6"/>
  <c r="AB7" i="6"/>
  <c r="Y19" i="6"/>
  <c r="Y11" i="6"/>
  <c r="Y14" i="6"/>
  <c r="Y5" i="6"/>
  <c r="Y18" i="6"/>
  <c r="Y16" i="6"/>
  <c r="Y6" i="6"/>
  <c r="Y20" i="6"/>
  <c r="Y13" i="6"/>
  <c r="Y9" i="6"/>
  <c r="Y7" i="6"/>
  <c r="V19" i="6"/>
  <c r="V11" i="6"/>
  <c r="V14" i="6"/>
  <c r="V5" i="6"/>
  <c r="V16" i="6"/>
  <c r="V18" i="6"/>
  <c r="V6" i="6"/>
  <c r="V20" i="6"/>
  <c r="V13" i="6"/>
  <c r="V9" i="6"/>
  <c r="V7" i="6"/>
  <c r="S14" i="6"/>
  <c r="S11" i="6"/>
  <c r="S18" i="6"/>
  <c r="S5" i="6"/>
  <c r="S16" i="6"/>
  <c r="S19" i="6"/>
  <c r="S6" i="6"/>
  <c r="S20" i="6"/>
  <c r="S13" i="6"/>
  <c r="S9" i="6"/>
  <c r="S7" i="6"/>
  <c r="P19" i="6"/>
  <c r="P11" i="6"/>
  <c r="P18" i="6"/>
  <c r="P5" i="6"/>
  <c r="P6" i="6"/>
  <c r="P14" i="6"/>
  <c r="P20" i="6"/>
  <c r="P7" i="6"/>
  <c r="M19" i="6"/>
  <c r="M15" i="6"/>
  <c r="M18" i="6"/>
  <c r="M20" i="6"/>
  <c r="M16" i="6"/>
  <c r="M5" i="6"/>
  <c r="M6" i="6"/>
  <c r="M7" i="6"/>
  <c r="J20" i="6"/>
  <c r="J19" i="6"/>
  <c r="J18" i="6"/>
  <c r="J15" i="6"/>
  <c r="J16" i="6"/>
  <c r="J14" i="6"/>
  <c r="J7" i="6"/>
  <c r="J29" i="6" l="1"/>
  <c r="G29" i="6"/>
  <c r="Y29" i="6"/>
  <c r="AB29" i="6"/>
  <c r="S29" i="6"/>
  <c r="V29" i="6"/>
  <c r="J26" i="6"/>
  <c r="J32" i="6" l="1"/>
  <c r="J31" i="6"/>
  <c r="J28" i="6"/>
  <c r="J27" i="6"/>
  <c r="J25" i="6" l="1"/>
  <c r="M14" i="6" l="1"/>
  <c r="P16" i="6"/>
  <c r="Y25" i="6"/>
  <c r="AB25" i="6"/>
  <c r="V25" i="6"/>
  <c r="M25" i="6"/>
  <c r="P25" i="6"/>
  <c r="S25" i="6"/>
  <c r="M13" i="6" l="1"/>
  <c r="P13" i="6"/>
  <c r="N38" i="6"/>
  <c r="M38" i="6"/>
  <c r="M26" i="6" l="1"/>
  <c r="M29" i="6"/>
  <c r="AB26" i="6"/>
  <c r="Y26" i="6"/>
  <c r="V26" i="6"/>
  <c r="P29" i="6"/>
  <c r="P26" i="6"/>
  <c r="S26" i="6"/>
  <c r="AB32" i="6" l="1"/>
  <c r="AB31" i="6"/>
  <c r="Y32" i="6"/>
  <c r="Y31" i="6"/>
  <c r="V32" i="6"/>
  <c r="V31" i="6"/>
  <c r="S32" i="6"/>
  <c r="S31" i="6"/>
  <c r="P32" i="6"/>
  <c r="P31" i="6"/>
  <c r="M27" i="6"/>
  <c r="M32" i="6"/>
  <c r="M31" i="6"/>
  <c r="M42" i="6"/>
  <c r="N42" i="6"/>
  <c r="V28" i="6"/>
  <c r="V27" i="6"/>
  <c r="Y28" i="6"/>
  <c r="Y27" i="6"/>
  <c r="AB28" i="6"/>
  <c r="AB27" i="6"/>
  <c r="N39" i="6"/>
  <c r="M28" i="6"/>
  <c r="S27" i="6"/>
  <c r="S28" i="6"/>
  <c r="M39" i="6"/>
  <c r="P28" i="6"/>
  <c r="P27" i="6"/>
  <c r="N41" i="6" l="1"/>
  <c r="N40" i="6"/>
  <c r="M41" i="6"/>
  <c r="M40" i="6"/>
  <c r="G4" i="6" l="1"/>
  <c r="G26" i="6" s="1"/>
  <c r="G31" i="6" l="1"/>
  <c r="G32" i="6"/>
  <c r="G28" i="6"/>
  <c r="G27" i="6" l="1"/>
</calcChain>
</file>

<file path=xl/comments1.xml><?xml version="1.0" encoding="utf-8"?>
<comments xmlns="http://schemas.openxmlformats.org/spreadsheetml/2006/main">
  <authors>
    <author>Microsoft Office User</author>
  </authors>
  <commentList>
    <comment ref="B16" authorId="0">
      <text>
        <r>
          <rPr>
            <b/>
            <sz val="10"/>
            <color rgb="FF000000"/>
            <rFont val="Calibri"/>
            <family val="2"/>
          </rPr>
          <t xml:space="preserve">Greener company:
</t>
        </r>
        <r>
          <rPr>
            <sz val="10"/>
            <color rgb="FF000000"/>
            <rFont val="+mn-lt"/>
            <charset val="1"/>
          </rPr>
          <t>Gebruik je grijze stoom en weet je de specifieke CO2-uitstoot van jullie leverancier? Vul dan hier de CO2 factor in.</t>
        </r>
      </text>
    </comment>
    <comment ref="A18" authorId="0">
      <text>
        <r>
          <rPr>
            <b/>
            <sz val="10"/>
            <color rgb="FF000000"/>
            <rFont val="Tahoma"/>
            <family val="2"/>
          </rPr>
          <t>Greener Company</t>
        </r>
        <r>
          <rPr>
            <sz val="10"/>
            <color rgb="FF000000"/>
            <rFont val="Tahoma"/>
            <family val="2"/>
          </rPr>
          <t xml:space="preserve">
</t>
        </r>
        <r>
          <rPr>
            <sz val="10"/>
            <color rgb="FF000000"/>
            <rFont val="+mn-lt"/>
            <charset val="1"/>
          </rPr>
          <t>Koudemiddelen worden gebruikt in koelinstallaties, airconditioningsystemen en warmtepompen. Detail zijn te vinden via de installatiespecificatie of op de factuur van een leverancier die de controle of het bijvullen uitvoert.</t>
        </r>
      </text>
    </comment>
  </commentList>
</comments>
</file>

<file path=xl/comments2.xml><?xml version="1.0" encoding="utf-8"?>
<comments xmlns="http://schemas.openxmlformats.org/spreadsheetml/2006/main">
  <authors>
    <author>Microsoft Office User</author>
    <author>tc={FEE34FC2-B15C-7E4A-80FF-00EDF866CAE8}</author>
  </authors>
  <commentList>
    <comment ref="J2" authorId="0">
      <text>
        <r>
          <rPr>
            <b/>
            <sz val="10"/>
            <color rgb="FF000000"/>
            <rFont val="Tahoma"/>
            <family val="2"/>
          </rPr>
          <t xml:space="preserve">Greener Company:
</t>
        </r>
        <r>
          <rPr>
            <sz val="10"/>
            <color rgb="FF000000"/>
            <rFont val="Tahoma"/>
            <family val="2"/>
          </rPr>
          <t xml:space="preserve">Zie https://www.co2emissiefactoren.nl/lijst-emissiefactoren/
</t>
        </r>
      </text>
    </comment>
    <comment ref="F256" authorId="1">
      <text>
        <r>
          <rPr>
            <sz val="12"/>
            <color theme="1"/>
            <rFont val="Calibri"/>
            <family val="2"/>
            <scheme val="minor"/>
          </rPr>
          <t>[Opmerkingenthread]
U kunt deze opmerkingenthread lezen in uw versie van Excel. Eventuele wijzigingen aan de thread gaan echter verloren als het bestand wordt geopend in een nieuwere versie van Excel. Meer informatie: https://go.microsoft.com/fwlink/?linkid=870924
Opmerking:
    Hier nog bezig</t>
        </r>
      </text>
    </comment>
  </commentList>
</comments>
</file>

<file path=xl/comments3.xml><?xml version="1.0" encoding="utf-8"?>
<comments xmlns="http://schemas.openxmlformats.org/spreadsheetml/2006/main">
  <authors>
    <author>Microsoft Office User</author>
    <author>tc={1184B055-DE5D-CE4F-9F6E-FB8EC49A4C22}</author>
  </authors>
  <commentList>
    <comment ref="J2" authorId="0">
      <text>
        <r>
          <rPr>
            <b/>
            <sz val="10"/>
            <color rgb="FF000000"/>
            <rFont val="Tahoma"/>
            <family val="2"/>
          </rPr>
          <t xml:space="preserve">Greener Company:
</t>
        </r>
        <r>
          <rPr>
            <sz val="10"/>
            <color rgb="FF000000"/>
            <rFont val="Tahoma"/>
            <family val="2"/>
          </rPr>
          <t xml:space="preserve">Zie https://www.co2emissiefactoren.nl/lijst-emissiefactoren/
</t>
        </r>
      </text>
    </comment>
    <comment ref="F260" authorId="1">
      <text>
        <r>
          <rPr>
            <sz val="12"/>
            <color theme="1"/>
            <rFont val="Calibri"/>
            <family val="2"/>
            <scheme val="minor"/>
          </rPr>
          <t>[Opmerkingenthread]
U kunt deze opmerkingenthread lezen in uw versie van Excel. Eventuele wijzigingen aan de thread gaan echter verloren als het bestand wordt geopend in een nieuwere versie van Excel. Meer informatie: https://go.microsoft.com/fwlink/?linkid=870924
Opmerking:
    Hier nog bezig</t>
        </r>
      </text>
    </comment>
  </commentList>
</comments>
</file>

<file path=xl/comments4.xml><?xml version="1.0" encoding="utf-8"?>
<comments xmlns="http://schemas.openxmlformats.org/spreadsheetml/2006/main">
  <authors>
    <author>Microsoft Office User</author>
    <author>tc={8DDE0431-9F45-CA40-A8DD-AF67FAE7F2A7}</author>
  </authors>
  <commentList>
    <comment ref="J2" authorId="0">
      <text>
        <r>
          <rPr>
            <b/>
            <sz val="10"/>
            <color rgb="FF000000"/>
            <rFont val="Tahoma"/>
            <family val="2"/>
          </rPr>
          <t xml:space="preserve">Greener Company:
</t>
        </r>
        <r>
          <rPr>
            <sz val="10"/>
            <color rgb="FF000000"/>
            <rFont val="Tahoma"/>
            <family val="2"/>
          </rPr>
          <t xml:space="preserve">Zie https://www.co2emissiefactoren.nl/lijst-emissiefactoren/
</t>
        </r>
      </text>
    </comment>
    <comment ref="F260" authorId="1">
      <text>
        <r>
          <rPr>
            <sz val="12"/>
            <color theme="1"/>
            <rFont val="Calibri"/>
            <family val="2"/>
            <scheme val="minor"/>
          </rPr>
          <t>[Opmerkingenthread]
U kunt deze opmerkingenthread lezen in uw versie van Excel. Eventuele wijzigingen aan de thread gaan echter verloren als het bestand wordt geopend in een nieuwere versie van Excel. Meer informatie: https://go.microsoft.com/fwlink/?linkid=870924
Opmerking:
    Hier nog bezig</t>
        </r>
      </text>
    </comment>
  </commentList>
</comments>
</file>

<file path=xl/comments5.xml><?xml version="1.0" encoding="utf-8"?>
<comments xmlns="http://schemas.openxmlformats.org/spreadsheetml/2006/main">
  <authors>
    <author>Microsoft Office User</author>
    <author>tc={EF95D58D-3EEB-9F41-894C-514AB501E239}</author>
  </authors>
  <commentList>
    <comment ref="J2" authorId="0">
      <text>
        <r>
          <rPr>
            <b/>
            <sz val="10"/>
            <color rgb="FF000000"/>
            <rFont val="Tahoma"/>
            <family val="2"/>
          </rPr>
          <t xml:space="preserve">Greener Company:
</t>
        </r>
        <r>
          <rPr>
            <sz val="10"/>
            <color rgb="FF000000"/>
            <rFont val="Tahoma"/>
            <family val="2"/>
          </rPr>
          <t xml:space="preserve">Zie https://www.co2emissiefactoren.nl/lijst-emissiefactoren/
</t>
        </r>
      </text>
    </comment>
    <comment ref="F260" authorId="1">
      <text>
        <r>
          <rPr>
            <sz val="12"/>
            <color theme="1"/>
            <rFont val="Calibri"/>
            <family val="2"/>
            <scheme val="minor"/>
          </rPr>
          <t>[Opmerkingenthread]
U kunt deze opmerkingenthread lezen in uw versie van Excel. Eventuele wijzigingen aan de thread gaan echter verloren als het bestand wordt geopend in een nieuwere versie van Excel. Meer informatie: https://go.microsoft.com/fwlink/?linkid=870924
Opmerking:
    Hier nog bezig</t>
        </r>
      </text>
    </comment>
  </commentList>
</comments>
</file>

<file path=xl/comments6.xml><?xml version="1.0" encoding="utf-8"?>
<comments xmlns="http://schemas.openxmlformats.org/spreadsheetml/2006/main">
  <authors>
    <author>Microsoft Office User</author>
  </authors>
  <commentList>
    <comment ref="J2" authorId="0">
      <text>
        <r>
          <rPr>
            <b/>
            <sz val="10"/>
            <color rgb="FF000000"/>
            <rFont val="Tahoma"/>
            <family val="2"/>
          </rPr>
          <t xml:space="preserve">Greener Company:
</t>
        </r>
        <r>
          <rPr>
            <sz val="10"/>
            <color rgb="FF000000"/>
            <rFont val="Tahoma"/>
            <family val="2"/>
          </rPr>
          <t xml:space="preserve">Zie https://www.co2emissiefactoren.nl/lijst-emissiefactoren/
</t>
        </r>
      </text>
    </comment>
  </commentList>
</comments>
</file>

<file path=xl/comments7.xml><?xml version="1.0" encoding="utf-8"?>
<comments xmlns="http://schemas.openxmlformats.org/spreadsheetml/2006/main">
  <authors>
    <author>Microsoft Office User</author>
  </authors>
  <commentList>
    <comment ref="J2" authorId="0">
      <text>
        <r>
          <rPr>
            <b/>
            <sz val="10"/>
            <color rgb="FF000000"/>
            <rFont val="Tahoma"/>
            <family val="2"/>
          </rPr>
          <t xml:space="preserve">Greener Company:
</t>
        </r>
        <r>
          <rPr>
            <sz val="10"/>
            <color rgb="FF000000"/>
            <rFont val="Tahoma"/>
            <family val="2"/>
          </rPr>
          <t xml:space="preserve">Zie https://www.co2emissiefactoren.nl/lijst-emissiefactoren/
</t>
        </r>
      </text>
    </comment>
  </commentList>
</comments>
</file>

<file path=xl/comments8.xml><?xml version="1.0" encoding="utf-8"?>
<comments xmlns="http://schemas.openxmlformats.org/spreadsheetml/2006/main">
  <authors>
    <author>Microsoft Office User</author>
  </authors>
  <commentList>
    <comment ref="J2" authorId="0">
      <text>
        <r>
          <rPr>
            <b/>
            <sz val="10"/>
            <color rgb="FF000000"/>
            <rFont val="Tahoma"/>
            <family val="2"/>
          </rPr>
          <t xml:space="preserve">Greener Company:
</t>
        </r>
        <r>
          <rPr>
            <sz val="10"/>
            <color rgb="FF000000"/>
            <rFont val="Tahoma"/>
            <family val="2"/>
          </rPr>
          <t xml:space="preserve">Zie https://www.co2emissiefactoren.nl/lijst-emissiefactoren/
</t>
        </r>
      </text>
    </comment>
  </commentList>
</comments>
</file>

<file path=xl/comments9.xml><?xml version="1.0" encoding="utf-8"?>
<comments xmlns="http://schemas.openxmlformats.org/spreadsheetml/2006/main">
  <authors>
    <author>Microsoft Office User</author>
  </authors>
  <commentList>
    <comment ref="J2" authorId="0">
      <text>
        <r>
          <rPr>
            <b/>
            <sz val="10"/>
            <color rgb="FF000000"/>
            <rFont val="Tahoma"/>
            <family val="2"/>
          </rPr>
          <t xml:space="preserve">Greener Company:
</t>
        </r>
        <r>
          <rPr>
            <sz val="10"/>
            <color rgb="FF000000"/>
            <rFont val="Tahoma"/>
            <family val="2"/>
          </rPr>
          <t xml:space="preserve">Zie https://www.co2emissiefactoren.nl/lijst-emissiefactoren/
</t>
        </r>
      </text>
    </comment>
  </commentList>
</comments>
</file>

<file path=xl/sharedStrings.xml><?xml version="1.0" encoding="utf-8"?>
<sst xmlns="http://schemas.openxmlformats.org/spreadsheetml/2006/main" count="7984" uniqueCount="566">
  <si>
    <t>Landen in calculator</t>
  </si>
  <si>
    <t>Land\Jaar</t>
  </si>
  <si>
    <t>Nederland</t>
  </si>
  <si>
    <t>x</t>
  </si>
  <si>
    <t>Jaar</t>
  </si>
  <si>
    <t>Emissiebron</t>
  </si>
  <si>
    <t>Type (dropdown menu)</t>
  </si>
  <si>
    <t>Land</t>
  </si>
  <si>
    <t>Eenheid</t>
  </si>
  <si>
    <t>Invulveld verbruik</t>
  </si>
  <si>
    <r>
      <t>CO</t>
    </r>
    <r>
      <rPr>
        <b/>
        <vertAlign val="subscript"/>
        <sz val="14"/>
        <rFont val="Arial"/>
        <family val="2"/>
      </rPr>
      <t>2e</t>
    </r>
    <r>
      <rPr>
        <b/>
        <sz val="14"/>
        <rFont val="Arial"/>
        <family val="2"/>
      </rPr>
      <t xml:space="preserve"> Uitstoot</t>
    </r>
  </si>
  <si>
    <t>CO2-factor</t>
  </si>
  <si>
    <t>Scope</t>
  </si>
  <si>
    <t>Directe verbranding en energieopwekking (scope 1)</t>
  </si>
  <si>
    <t xml:space="preserve">Gas </t>
  </si>
  <si>
    <t>Aardgas (Nm3)</t>
  </si>
  <si>
    <t>S1</t>
  </si>
  <si>
    <t>Propaan</t>
  </si>
  <si>
    <t>Olie</t>
  </si>
  <si>
    <t>Smeerolien</t>
  </si>
  <si>
    <t>Zonne-energie</t>
  </si>
  <si>
    <t>Brandstoffen voertuigen en schepen (scope 1 &amp; 2)</t>
  </si>
  <si>
    <t>Benzine</t>
  </si>
  <si>
    <t>Diesel</t>
  </si>
  <si>
    <t>Elektriciteit</t>
  </si>
  <si>
    <t>Grijze stroom</t>
  </si>
  <si>
    <t>S2</t>
  </si>
  <si>
    <t>Gekochte energie</t>
  </si>
  <si>
    <t>Stroom (onbekend)</t>
  </si>
  <si>
    <t>Leverancierspecifiek</t>
  </si>
  <si>
    <t>Koudemiddelen en overig</t>
  </si>
  <si>
    <t xml:space="preserve">Koudemiddelen </t>
  </si>
  <si>
    <t>R22</t>
  </si>
  <si>
    <t>R32</t>
  </si>
  <si>
    <t>Methaan CH4</t>
  </si>
  <si>
    <t>Relatieve uitstoot</t>
  </si>
  <si>
    <t>Totaal KG productie</t>
  </si>
  <si>
    <t>kg</t>
  </si>
  <si>
    <t>Totaal medewerkers</t>
  </si>
  <si>
    <t>fte</t>
  </si>
  <si>
    <t>Resultaat per jaar</t>
  </si>
  <si>
    <t>Self-assessment en data verzameling</t>
  </si>
  <si>
    <t>Ontdek welke data verzameld moet worden en of er uitzonderingen van toepassing zijn</t>
  </si>
  <si>
    <t>Data verzameling</t>
  </si>
  <si>
    <t>Welke informatie is er nodig om een CO2-voetprint te berekenen?</t>
  </si>
  <si>
    <t>Wat moet ik doen?</t>
  </si>
  <si>
    <r>
      <t>Verzamel alle bronnen die emissies uitstoten, converteer ze naar de juiste energie-eenheid, vul de gegevens in het sheet 'CO</t>
    </r>
    <r>
      <rPr>
        <vertAlign val="subscript"/>
        <sz val="16"/>
        <color theme="2" tint="-0.749992370372631"/>
        <rFont val="Arial"/>
        <family val="2"/>
      </rPr>
      <t>2-</t>
    </r>
    <r>
      <rPr>
        <sz val="16"/>
        <color theme="2" tint="-0.749992370372631"/>
        <rFont val="Arial"/>
        <family val="2"/>
      </rPr>
      <t>Calculator'.</t>
    </r>
  </si>
  <si>
    <t xml:space="preserve">Vul hierbij alleen de groen gekleurde velden in. </t>
  </si>
  <si>
    <t>De grijze velden tonen de emissie waarden.</t>
  </si>
  <si>
    <t xml:space="preserve">Welke informatie heb ik nodig? </t>
  </si>
  <si>
    <t>Brandstoffen van voertuigen (benzine, diesel, LPG, waterstof).</t>
  </si>
  <si>
    <t>Warmteopwekking (gas, biogas, kolen).</t>
  </si>
  <si>
    <t>Elektriciteit (groen, grijs, zonnepanelen).</t>
  </si>
  <si>
    <t>Stadswarmte, restwarmte of restkoeling.</t>
  </si>
  <si>
    <t>Koudemiddelen (refrigerants). Dit wordt gebruikt in koelinstallaties, airconditioningsystemen en warmtepompen.</t>
  </si>
  <si>
    <t>Andere zaken waarbij CO2 vrij komt. Zie de vragenlijst onder, deel activiteiten.</t>
  </si>
  <si>
    <t xml:space="preserve"> </t>
  </si>
  <si>
    <t>Self-assessment</t>
  </si>
  <si>
    <t>Zijn er uitzonderingen van toepassing?</t>
  </si>
  <si>
    <t>Selecteer 'Ja' indien van toepassing</t>
  </si>
  <si>
    <t>Uitzondering &amp; actie</t>
  </si>
  <si>
    <t xml:space="preserve">Organisatie </t>
  </si>
  <si>
    <r>
      <t xml:space="preserve">Er zijn productie- of kantoorlocaties </t>
    </r>
    <r>
      <rPr>
        <b/>
        <sz val="12"/>
        <color theme="1" tint="0.14999847407452621"/>
        <rFont val="Arial"/>
        <family val="2"/>
      </rPr>
      <t>buiten</t>
    </r>
    <r>
      <rPr>
        <sz val="12"/>
        <color theme="1" tint="0.14999847407452621"/>
        <rFont val="Arial"/>
        <family val="2"/>
      </rPr>
      <t xml:space="preserve"> Nederland.</t>
    </r>
  </si>
  <si>
    <t>Nee</t>
  </si>
  <si>
    <t>De organisatiestructuur bestaat uit dochterondernemingen, Joint ventures of meerdere Ltd/ BV's.</t>
  </si>
  <si>
    <t>De kantoorlocaties worden gehuurd.</t>
  </si>
  <si>
    <t>Auto's of vrachtwagens worden geleased.</t>
  </si>
  <si>
    <t>Sector</t>
  </si>
  <si>
    <t>Agrarische sector (veehouderij of akkerbouwbedrijf).</t>
  </si>
  <si>
    <t>Financiële sector.</t>
  </si>
  <si>
    <t>Afvalverwerking, energieopwerkking, cement productie, delfstoffenwinning.</t>
  </si>
  <si>
    <t>Handel of detailhandel.</t>
  </si>
  <si>
    <t>Franchise en of verhuur.</t>
  </si>
  <si>
    <t>Activiteit</t>
  </si>
  <si>
    <t>Er is een waterzuiveringsinstallatie aanwezig.</t>
  </si>
  <si>
    <t>Er is een Warmte-krachtkoppeling (WKK) aanwezig.</t>
  </si>
  <si>
    <t>Productie van biomassa.</t>
  </si>
  <si>
    <t>Winning van delfstoffen.</t>
  </si>
  <si>
    <t>Ja</t>
  </si>
  <si>
    <t>Toelichting bij de GHG rapportage</t>
  </si>
  <si>
    <t xml:space="preserve">Bedrijfsinformatie </t>
  </si>
  <si>
    <t xml:space="preserve">Bedrijfsnaam </t>
  </si>
  <si>
    <t>Personen betrokken bij de rapportage</t>
  </si>
  <si>
    <t>Organisatiestructuur</t>
  </si>
  <si>
    <t>Korte omschrijving van de bedrijfsactiviteiten</t>
  </si>
  <si>
    <t>Organisatie activiteiten/locaties gerapporteerd (organisatie grenzen in scope van de rapportage)</t>
  </si>
  <si>
    <t>Organisatie activiteiten/locaties niet gerapporteerd (organisatie grenzen out-of-scope van de rapportage)</t>
  </si>
  <si>
    <t xml:space="preserve">Rapportage informatie </t>
  </si>
  <si>
    <t>Rapportage methode</t>
  </si>
  <si>
    <t>GHG-protocol scope 1 &amp; 2.</t>
  </si>
  <si>
    <t>Gekozen consolidatie methode (equity share, operational control or financial control)</t>
  </si>
  <si>
    <t>Rapportage periode</t>
  </si>
  <si>
    <t>Basisjaar van de rapportage en eventuele toelichting</t>
  </si>
  <si>
    <t>Herberekeningsbeleid emissies basisjaar</t>
  </si>
  <si>
    <t xml:space="preserve">Rapportagesystemen </t>
  </si>
  <si>
    <t>Uitstootgegevens van broeikasgassen</t>
  </si>
  <si>
    <t>Emissiefactoren</t>
  </si>
  <si>
    <t>De emissiefactoren van 'www.co2emissiefactoren.nl' worden gebruikt. Deze data is opgesteld door de Rijksoverheid, SKAO, Stimular, Connekt en Milieu Centraal. De bronnen zijn gebaseerd op de meest recente wetenschappelijke inzichten van onder andere IPCC, RVO en CE Delft. Wij rapporteren TTW emissies als onderdeel van scope 1 en 2.</t>
  </si>
  <si>
    <t>Elektriciteit - gekocht</t>
  </si>
  <si>
    <t>Elektriciteit - opgewekt</t>
  </si>
  <si>
    <t>Gas</t>
  </si>
  <si>
    <t>Waterzuivering</t>
  </si>
  <si>
    <t>Koudemiddelen</t>
  </si>
  <si>
    <t>Overig</t>
  </si>
  <si>
    <t>Categorie</t>
  </si>
  <si>
    <t>Bron</t>
  </si>
  <si>
    <t>Toepasselijke jaren</t>
  </si>
  <si>
    <t>Beschikbare jaren</t>
  </si>
  <si>
    <t>Meldingen als niet beschikbaar</t>
  </si>
  <si>
    <t>Conversiefactor</t>
  </si>
  <si>
    <t>Brandstoffen voertuigen en schepen</t>
  </si>
  <si>
    <t>Niet beschikbaar voor dit jaar</t>
  </si>
  <si>
    <t>Fuel Type</t>
  </si>
  <si>
    <t>Conversion</t>
  </si>
  <si>
    <t>Notes</t>
  </si>
  <si>
    <t>liter</t>
  </si>
  <si>
    <t>2021-2024</t>
  </si>
  <si>
    <t>kWh</t>
  </si>
  <si>
    <t>=</t>
  </si>
  <si>
    <t>MJ</t>
  </si>
  <si>
    <t>Benzine (fossiel)</t>
  </si>
  <si>
    <t>Diesel (B7, 2020 blend)</t>
  </si>
  <si>
    <t>gal</t>
  </si>
  <si>
    <t>L</t>
  </si>
  <si>
    <t>2015-2020</t>
  </si>
  <si>
    <t>Diesel (fossiel)</t>
  </si>
  <si>
    <t>Diesel Biodiesel (HVO)</t>
  </si>
  <si>
    <t>Diesel Biodiesel (FAME)</t>
  </si>
  <si>
    <t>LPG (fossiel)</t>
  </si>
  <si>
    <t>2023-2024</t>
  </si>
  <si>
    <t>LPG</t>
  </si>
  <si>
    <t>2021-2022</t>
  </si>
  <si>
    <t>LPG (NL)</t>
  </si>
  <si>
    <t>Marine Diesel Oil (vanaf 2021)</t>
  </si>
  <si>
    <t>Marine Diesel Oil (t/m 2020)</t>
  </si>
  <si>
    <t>Marine Gas Oil (t/m 2019)</t>
  </si>
  <si>
    <t>2015-2019</t>
  </si>
  <si>
    <t>Heavy Fuel Oil (HFO)</t>
  </si>
  <si>
    <t>Waterstof</t>
  </si>
  <si>
    <t>2019-2024</t>
  </si>
  <si>
    <t>Kerosine Fossiel (vanaf 2021)</t>
  </si>
  <si>
    <t>Kerosine Bio, raapzaad (vanaf 2023)</t>
  </si>
  <si>
    <t>Brandstoffen energiecentrales en individuele warmteopwekking</t>
  </si>
  <si>
    <t>Stookolie</t>
  </si>
  <si>
    <t>2015-2024</t>
  </si>
  <si>
    <t>@ 1.5 MPa</t>
  </si>
  <si>
    <t>Ruwe aardolie</t>
  </si>
  <si>
    <t>Orimulsion</t>
  </si>
  <si>
    <t>Aargascondensaat</t>
  </si>
  <si>
    <t>Petroleum</t>
  </si>
  <si>
    <t>CNG</t>
  </si>
  <si>
    <t>@20MPa</t>
  </si>
  <si>
    <t>Leisteenolie</t>
  </si>
  <si>
    <t>Ethaan</t>
  </si>
  <si>
    <t>Nafta</t>
  </si>
  <si>
    <t>Bitumen</t>
  </si>
  <si>
    <t>Kerosine Fossiel</t>
  </si>
  <si>
    <t>Petroleumcokes</t>
  </si>
  <si>
    <t>Raffinaderijgrondstoffen</t>
  </si>
  <si>
    <t>Raffinaderij gas</t>
  </si>
  <si>
    <t>Chemisch restgas</t>
  </si>
  <si>
    <t>Kerosine Bio, raapzaad</t>
  </si>
  <si>
    <t>Overige olien</t>
  </si>
  <si>
    <t>Antraciet</t>
  </si>
  <si>
    <t>Cokeskolen</t>
  </si>
  <si>
    <t>Cokeskolen (cokeovens)</t>
  </si>
  <si>
    <t>Cokeskolen (basismetaal)</t>
  </si>
  <si>
    <t>Marine Diesel Oil (MDO)</t>
  </si>
  <si>
    <t>Steenkool</t>
  </si>
  <si>
    <t>Sub-bitumeneuze steenkool</t>
  </si>
  <si>
    <t>Bruinkool</t>
  </si>
  <si>
    <t>Bitumenezue leisteen</t>
  </si>
  <si>
    <t>Turf</t>
  </si>
  <si>
    <t>m3</t>
  </si>
  <si>
    <t>Steenkool - bruinkoolbriketten</t>
  </si>
  <si>
    <t>Nm3</t>
  </si>
  <si>
    <t>Aardgas (GJ)</t>
  </si>
  <si>
    <t>GJ</t>
  </si>
  <si>
    <t>2022-2024</t>
  </si>
  <si>
    <t>Coal</t>
  </si>
  <si>
    <t>Bituminous</t>
  </si>
  <si>
    <t>Groengas (stortgas)</t>
  </si>
  <si>
    <t>2020-2024</t>
  </si>
  <si>
    <t>Sub-Bituminous</t>
  </si>
  <si>
    <t>Groengas (covergisting)</t>
  </si>
  <si>
    <t>Lignite</t>
  </si>
  <si>
    <t>Groengas (GFT-vergisting)</t>
  </si>
  <si>
    <t>Groengas (RWZI-slib)</t>
  </si>
  <si>
    <t>acre-ft</t>
  </si>
  <si>
    <t>short ton</t>
  </si>
  <si>
    <t>Groengas (gemiddeld)</t>
  </si>
  <si>
    <t>Biogas (stortgas)</t>
  </si>
  <si>
    <t>Biogas (covergisting)</t>
  </si>
  <si>
    <t>Houtige biobrandstoffen uit Nederland</t>
  </si>
  <si>
    <t>Houtchips (NL)</t>
  </si>
  <si>
    <t>kg ds</t>
  </si>
  <si>
    <t>Shreds (NL)</t>
  </si>
  <si>
    <t>Pellets uit (droge) industrie reststroom (NL)</t>
  </si>
  <si>
    <t>Pellets uit vers hout (NL)</t>
  </si>
  <si>
    <t>Houtblokken (NL)</t>
  </si>
  <si>
    <t>Stroometiket</t>
  </si>
  <si>
    <t>Windkracht</t>
  </si>
  <si>
    <t>Waterkracht</t>
  </si>
  <si>
    <t>Biomassa</t>
  </si>
  <si>
    <t>Warmtelevering</t>
  </si>
  <si>
    <t>Gemiddelde warmtenetten</t>
  </si>
  <si>
    <t>Restwarmte zonder bijstook</t>
  </si>
  <si>
    <t>2016-2024</t>
  </si>
  <si>
    <t>STEG-centrale</t>
  </si>
  <si>
    <t>2015-2021</t>
  </si>
  <si>
    <t>Afvalverbrandings- installatie</t>
  </si>
  <si>
    <t>Geothermie</t>
  </si>
  <si>
    <t xml:space="preserve">Biomassa (pellets)
</t>
  </si>
  <si>
    <t>2016-2021</t>
  </si>
  <si>
    <t>Restwarmte met bijstook</t>
  </si>
  <si>
    <t>Warmte onbekend</t>
  </si>
  <si>
    <t>2017-2018</t>
  </si>
  <si>
    <t>Kolencentrale</t>
  </si>
  <si>
    <t>Gasmotor/WKK</t>
  </si>
  <si>
    <t>Koudemiddelen en overige emissies</t>
  </si>
  <si>
    <t>1234yf</t>
  </si>
  <si>
    <t>1234ze</t>
  </si>
  <si>
    <t>R23</t>
  </si>
  <si>
    <t>R125</t>
  </si>
  <si>
    <t>R134a</t>
  </si>
  <si>
    <t>R143a</t>
  </si>
  <si>
    <t>R290</t>
  </si>
  <si>
    <t>R404a</t>
  </si>
  <si>
    <t>2015-2022</t>
  </si>
  <si>
    <t>R407c</t>
  </si>
  <si>
    <t>R407F</t>
  </si>
  <si>
    <t>R410a</t>
  </si>
  <si>
    <t>R417a</t>
  </si>
  <si>
    <t>R422d</t>
  </si>
  <si>
    <t>R438A</t>
  </si>
  <si>
    <t>R448A</t>
  </si>
  <si>
    <t>2015-2017, 2019-2022</t>
  </si>
  <si>
    <t>R449A</t>
  </si>
  <si>
    <t>R450A</t>
  </si>
  <si>
    <t>R452A</t>
  </si>
  <si>
    <t>R452B</t>
  </si>
  <si>
    <t>R507</t>
  </si>
  <si>
    <t>R513A</t>
  </si>
  <si>
    <t>2019-2022</t>
  </si>
  <si>
    <t>R600</t>
  </si>
  <si>
    <t>2015-2017,2021-2022</t>
  </si>
  <si>
    <t>R600a</t>
  </si>
  <si>
    <t>R601A</t>
  </si>
  <si>
    <t>R717 ammoniak</t>
  </si>
  <si>
    <t>R744 CO2</t>
  </si>
  <si>
    <t>Lachgas N2O</t>
  </si>
  <si>
    <t>Zwavel Hexafluoride SF6</t>
  </si>
  <si>
    <t>Kg CO2e emissiefactor gebruikt in de calculator</t>
  </si>
  <si>
    <t>Kg CO2-eq/eenheid (WTW)</t>
  </si>
  <si>
    <t>Kg CO2-eq/eenheid (TTW)</t>
  </si>
  <si>
    <t>Kg CO2-eq/eenheid (WTT)</t>
  </si>
  <si>
    <t>Datum</t>
  </si>
  <si>
    <t>Over de emissiefactoren</t>
  </si>
  <si>
    <t>[2]</t>
  </si>
  <si>
    <t xml:space="preserve">Greener Company gebruikt de CO2 emissiefactoren van </t>
  </si>
  <si>
    <t>Benzine (E95) (EUR)</t>
  </si>
  <si>
    <t>[15]</t>
  </si>
  <si>
    <t>https://www.co2emissiefactoren.nl/lijst-emissiefactoren/</t>
  </si>
  <si>
    <t>Benzine (puur)</t>
  </si>
  <si>
    <t>Bio-ethanol (E85)</t>
  </si>
  <si>
    <t>Bio-ethanol</t>
  </si>
  <si>
    <t>Toelichting</t>
  </si>
  <si>
    <t>Bio-ethanol (mais)</t>
  </si>
  <si>
    <t>[6]</t>
  </si>
  <si>
    <t xml:space="preserve">Deze lijst geeft een overzicht van kentallen die gebruikt kunnen worden voor carbon footprinting: het toerekenen van CO2 aan bedrijfsactiviteiten. </t>
  </si>
  <si>
    <t>Bio-ethanol (tarwe met WKK)</t>
  </si>
  <si>
    <t xml:space="preserve">Vrijwel alle gepresenteerde data zijn specifiek voor de Nederlandse situatie (Country Specific), tenzij dat anders is vermeld (aanduiding EUR). </t>
  </si>
  <si>
    <t>Bio-ethanol (suikerriet)</t>
  </si>
  <si>
    <t>Data zijn gebaseerd op de GWP100 (conform internationale afspraken).</t>
  </si>
  <si>
    <t>Diesel (EUR)</t>
  </si>
  <si>
    <r>
      <t>CO2e(</t>
    </r>
    <r>
      <rPr>
        <b/>
        <u/>
        <sz val="12"/>
        <color theme="2" tint="-0.749992370372631"/>
        <rFont val="Calibri"/>
        <family val="2"/>
        <scheme val="minor"/>
      </rPr>
      <t>quivalent)</t>
    </r>
  </si>
  <si>
    <t xml:space="preserve">De gepresenteerde emissiefactoren zijn uitgedrukt in CO2-equivalenten. </t>
  </si>
  <si>
    <t>Biodiesel (B100) (NL)</t>
  </si>
  <si>
    <t xml:space="preserve">In de praktijk is koolstofdioxide (CO2) meestal de dominante emissie bij het berekenen van de invloed op klimaatverandering. </t>
  </si>
  <si>
    <t>Biodiesel (B100) (EUR)</t>
  </si>
  <si>
    <t>Bij sommige activiteiten zijn echter ook andere broeikasgassen relevant, denk aan lachgas (N2O) en methaan (CH4)</t>
  </si>
  <si>
    <t>Biodiesel (B100) uit afgewerkte olien</t>
  </si>
  <si>
    <t xml:space="preserve">Lachgas komt vrij bij de productie van biomassa, welke gebruikt wordt als grondstof voor autobrandstof en brandstof voor energiecentrales. </t>
  </si>
  <si>
    <t xml:space="preserve">Methaan is een bijproduct van de delfstoffenwinning, de energieproductie en verbranding van brandstof. </t>
  </si>
  <si>
    <t>Methaan heeft een 28 keer en lachgas een 265 keer zo groot aardopwarmend vermogen dan CO2.</t>
  </si>
  <si>
    <t>LPG (EU)</t>
  </si>
  <si>
    <t>LNG</t>
  </si>
  <si>
    <t>CNG (aardgas) (NL)</t>
  </si>
  <si>
    <t>WTT / TTW en WTW</t>
  </si>
  <si>
    <t>CNG (aardgas) (EUR)</t>
  </si>
  <si>
    <t>Er worden telkens 3 getallen gegeven:</t>
  </si>
  <si>
    <t>Bio-CNG (groengas)</t>
  </si>
  <si>
    <t>Well to Tank (WTT) zijn de emissies in de voorketen van de activiteit; bijvoorbeeld door winning en productie van brandstoffen.</t>
  </si>
  <si>
    <t>Tank to Wheel (TTW) zijn de directe emissies van de activiteit; bijvoorbeeld gebruik van brandstof in een voertuig.</t>
  </si>
  <si>
    <t>Well to Wheel (WTW) = 1 + 2; de uitstoot van zowel de voorketen als de directe emissies samen.</t>
  </si>
  <si>
    <t>De TTW emissies worden bijvoorbeeld gebruikt indien u de directe emissie in een geografisch gebied wilt berekenen.</t>
  </si>
  <si>
    <t>jan '15</t>
  </si>
  <si>
    <t>[1]</t>
  </si>
  <si>
    <t>Sub-bitumeneuze kool</t>
  </si>
  <si>
    <t>jan '17</t>
  </si>
  <si>
    <t>[1] en [22]</t>
  </si>
  <si>
    <t>[6] en [2]</t>
  </si>
  <si>
    <t>STROOMETIKET</t>
  </si>
  <si>
    <t>VARIABEL</t>
  </si>
  <si>
    <t>[23]</t>
  </si>
  <si>
    <t>[12]</t>
  </si>
  <si>
    <t>[25] en [26]</t>
  </si>
  <si>
    <t xml:space="preserve">32,53
</t>
  </si>
  <si>
    <t>mei '16</t>
  </si>
  <si>
    <t>[25]</t>
  </si>
  <si>
    <t>Afvalverbrandingsinstallatie</t>
  </si>
  <si>
    <t xml:space="preserve">23,06
</t>
  </si>
  <si>
    <t xml:space="preserve">26,49
</t>
  </si>
  <si>
    <t xml:space="preserve">23,41
</t>
  </si>
  <si>
    <t xml:space="preserve">Restwarmte met bijstook
</t>
  </si>
  <si>
    <t xml:space="preserve">Restwarmte zonder bijstook
</t>
  </si>
  <si>
    <t>Personenvervoer</t>
  </si>
  <si>
    <t>Auto</t>
  </si>
  <si>
    <t>Brandstofsoort onbekend</t>
  </si>
  <si>
    <t>voertuigkilometer</t>
  </si>
  <si>
    <t>Aardgas/ CNG</t>
  </si>
  <si>
    <t>Bio-CNG</t>
  </si>
  <si>
    <t>Biodiesel EURO5 (B100)</t>
  </si>
  <si>
    <t>Elektrisch</t>
  </si>
  <si>
    <t>Fiets</t>
  </si>
  <si>
    <t>Minibus (max. 8 personen)</t>
  </si>
  <si>
    <t>Minibus</t>
  </si>
  <si>
    <t>Toeringcar</t>
  </si>
  <si>
    <t>reizigerskilometer</t>
  </si>
  <si>
    <t>OV algemeen</t>
  </si>
  <si>
    <t>[2] en [29]</t>
  </si>
  <si>
    <t>Trein</t>
  </si>
  <si>
    <t>Treintype onbekend</t>
  </si>
  <si>
    <t>Stoptrein</t>
  </si>
  <si>
    <t>Intercity</t>
  </si>
  <si>
    <t>Trein Internationaal</t>
  </si>
  <si>
    <t>Bus</t>
  </si>
  <si>
    <t>Type onbekend</t>
  </si>
  <si>
    <t>Streekbus</t>
  </si>
  <si>
    <t>Stadsbus</t>
  </si>
  <si>
    <t>Metro</t>
  </si>
  <si>
    <t>Tram</t>
  </si>
  <si>
    <t>Vliegtuig</t>
  </si>
  <si>
    <t>Regionaal</t>
  </si>
  <si>
    <t>Europees</t>
  </si>
  <si>
    <t>Intercontinentaal</t>
  </si>
  <si>
    <t>Goederenvervoer</t>
  </si>
  <si>
    <t>Bulkgoederen</t>
  </si>
  <si>
    <t>Bestelauto</t>
  </si>
  <si>
    <t>tonkilometer</t>
  </si>
  <si>
    <t>[24], tabel 6</t>
  </si>
  <si>
    <t>Vrachtwagen</t>
  </si>
  <si>
    <t>[24], tabel 13</t>
  </si>
  <si>
    <t>[24]</t>
  </si>
  <si>
    <t>Binnenvaart</t>
  </si>
  <si>
    <t>[24], tabel 18</t>
  </si>
  <si>
    <t>vervalt</t>
  </si>
  <si>
    <t>[24], tabel 19</t>
  </si>
  <si>
    <t>Zeevaart</t>
  </si>
  <si>
    <t>[24], tabel 24</t>
  </si>
  <si>
    <t>[24], tabel 25</t>
  </si>
  <si>
    <t>Containers</t>
  </si>
  <si>
    <t>vervalt, zie bulk en stukgoederen</t>
  </si>
  <si>
    <t>[24], tabel 9</t>
  </si>
  <si>
    <t>[24], tabel 15</t>
  </si>
  <si>
    <t>[24], tabel 21</t>
  </si>
  <si>
    <t>tonkilomete</t>
  </si>
  <si>
    <t>[24], tabel 27</t>
  </si>
  <si>
    <t>[7]</t>
  </si>
  <si>
    <t>jan '21</t>
  </si>
  <si>
    <t>jan '19</t>
  </si>
  <si>
    <t>Diesel GTL</t>
  </si>
  <si>
    <t>Benzine (E10)</t>
  </si>
  <si>
    <t>Benzine (Fossiel)</t>
  </si>
  <si>
    <t>Benzine vervanger Bio-ethanol</t>
  </si>
  <si>
    <t>Benzine vervanger E85</t>
  </si>
  <si>
    <t>Bij gebruik van LNG is er een verschil in de uitstoot per motortype. De vermelde emissiefactor is van toepassing voor wegvervoer. In de scheepvaart wordt 4,307 kgCO2/kg aangehouden voor lean burn of dual fuel motoren en 3,557 kgCO2/kg voor zeeschepen met dual fuel injection motoren.</t>
  </si>
  <si>
    <t>dec '17</t>
  </si>
  <si>
    <t>nvt</t>
  </si>
  <si>
    <t>[23] en [28]</t>
  </si>
  <si>
    <t>[12] en [28]</t>
  </si>
  <si>
    <t>Waterstof grijs (2019- 2022)</t>
  </si>
  <si>
    <t>jan' 19</t>
  </si>
  <si>
    <t>[13] en [31]</t>
  </si>
  <si>
    <t>Raffinaderij grondstoffen</t>
  </si>
  <si>
    <t>[30]</t>
  </si>
  <si>
    <t>Waterstof grijs</t>
  </si>
  <si>
    <t>Waterstof groen</t>
  </si>
  <si>
    <t>[2] en [28]</t>
  </si>
  <si>
    <t>jan' 20</t>
  </si>
  <si>
    <t>jan '20</t>
  </si>
  <si>
    <t>[32]</t>
  </si>
  <si>
    <t>[9]</t>
  </si>
  <si>
    <t>maart '20</t>
  </si>
  <si>
    <t>[33]</t>
  </si>
  <si>
    <t>Benzine (2015-2019 blend)</t>
  </si>
  <si>
    <t>E85</t>
  </si>
  <si>
    <t>Diesel (2015-2019 blend)</t>
  </si>
  <si>
    <t>feb '21</t>
  </si>
  <si>
    <t>GTL</t>
  </si>
  <si>
    <t>CNG (aardgas)</t>
  </si>
  <si>
    <t>Bio-LNG</t>
  </si>
  <si>
    <t xml:space="preserve">jan '15 </t>
  </si>
  <si>
    <t>Voertuigtype onbekend</t>
  </si>
  <si>
    <t>[34]</t>
  </si>
  <si>
    <t>Bus, Tram, Metro</t>
  </si>
  <si>
    <t>Trein diesel</t>
  </si>
  <si>
    <t>Trein elektrisch</t>
  </si>
  <si>
    <t>Trein internationaal</t>
  </si>
  <si>
    <t>Bus type onbekend</t>
  </si>
  <si>
    <t>Bus diesel</t>
  </si>
  <si>
    <t>Bus groengas</t>
  </si>
  <si>
    <t>Bus waterstof</t>
  </si>
  <si>
    <t>Bus elektrisch</t>
  </si>
  <si>
    <t>Bulk- en stukgoederen</t>
  </si>
  <si>
    <t>[33], tabel 5</t>
  </si>
  <si>
    <t>[33], tabel 4</t>
  </si>
  <si>
    <t>[33], tabel 16</t>
  </si>
  <si>
    <t>[33], tabel 24</t>
  </si>
  <si>
    <t>[33], tabel 29</t>
  </si>
  <si>
    <t>Luchtvaart</t>
  </si>
  <si>
    <t>[33], tabel 35</t>
  </si>
  <si>
    <t>[33], tabel 7</t>
  </si>
  <si>
    <t>[33], tabel 17</t>
  </si>
  <si>
    <t>[33], tabel 25</t>
  </si>
  <si>
    <t>[33], tabel 31</t>
  </si>
  <si>
    <t>gebruikt in calculator</t>
  </si>
  <si>
    <t>WTW</t>
  </si>
  <si>
    <t>ttw</t>
  </si>
  <si>
    <t>wtt</t>
  </si>
  <si>
    <t>jan '22</t>
  </si>
  <si>
    <t>[1] en [35]</t>
  </si>
  <si>
    <t>juli '22</t>
  </si>
  <si>
    <t>[35]</t>
  </si>
  <si>
    <t xml:space="preserve">[36] en [25] </t>
  </si>
  <si>
    <t>Biodiesel FAME 100%</t>
  </si>
  <si>
    <t>Biodiesel HVO 100%</t>
  </si>
  <si>
    <t>[37]</t>
  </si>
  <si>
    <t>Gem. alle afstanden</t>
  </si>
  <si>
    <t>jan '23</t>
  </si>
  <si>
    <t>[39], tabel 42</t>
  </si>
  <si>
    <t>CNG (fossiel, aardgas)</t>
  </si>
  <si>
    <t>[39], tabel 41</t>
  </si>
  <si>
    <t>CNG (Bio, groengas)</t>
  </si>
  <si>
    <t>LNG (fossiel, aardgas)</t>
  </si>
  <si>
    <t>LNG (Bio, groengas)</t>
  </si>
  <si>
    <t>Waterstof grijs (steam reforming) (vanaf 2023)</t>
  </si>
  <si>
    <t>vervallen</t>
  </si>
  <si>
    <t>[23], [40], [39] tabel 76</t>
  </si>
  <si>
    <t>[23], [39] tabel 74</t>
  </si>
  <si>
    <t>Brandstofsoort onbekend Gewichtsklasse onbekend</t>
  </si>
  <si>
    <t>Benzine Klein</t>
  </si>
  <si>
    <t>Benzine Middel</t>
  </si>
  <si>
    <t>Benzine Groot</t>
  </si>
  <si>
    <t>Benzine Hybride</t>
  </si>
  <si>
    <t>Benzine plug-in hybride</t>
  </si>
  <si>
    <t>Diesel Klein</t>
  </si>
  <si>
    <t>Diesel Middel</t>
  </si>
  <si>
    <t>Diesel Groot</t>
  </si>
  <si>
    <t>Diesel Hybride</t>
  </si>
  <si>
    <t>LPG Klein</t>
  </si>
  <si>
    <t>LPG Middel</t>
  </si>
  <si>
    <t>Aardgas/ CNG Klein</t>
  </si>
  <si>
    <t>Aardgas/ CNG Middel</t>
  </si>
  <si>
    <t>Aardgas/ CNG Groot</t>
  </si>
  <si>
    <t>Bio-CNG Gemiddeld</t>
  </si>
  <si>
    <t>Bio-ethanol (E85) Gemiddeld</t>
  </si>
  <si>
    <t>Biodiesel FAME 100% Gemiddeld</t>
  </si>
  <si>
    <t>Biodiesel HVO 100% Gemiddeld</t>
  </si>
  <si>
    <t>Waterstof grijs Gemiddeld</t>
  </si>
  <si>
    <t>Waterstof groen Gemiddeld</t>
  </si>
  <si>
    <t>Batterij/Elektrisch Grijze stroom</t>
  </si>
  <si>
    <t>Batterij/Elektrisch Gemiddelde stroommix</t>
  </si>
  <si>
    <t>Batterij/Elektrisch Groene stroom</t>
  </si>
  <si>
    <t>Motor</t>
  </si>
  <si>
    <t>benzine</t>
  </si>
  <si>
    <t>[39], tabel 2</t>
  </si>
  <si>
    <t>Diesel (gemiddeld)</t>
  </si>
  <si>
    <t>[39], tabel 1</t>
  </si>
  <si>
    <t>Touringcar</t>
  </si>
  <si>
    <t>Diesel HVO100/biodiesel</t>
  </si>
  <si>
    <t>[39], tabel 77</t>
  </si>
  <si>
    <t>Bus, Tram, Metro Gemiddeld</t>
  </si>
  <si>
    <t>Elektrisch Groene stroom</t>
  </si>
  <si>
    <t>Elektrisch Gemiddelde stroommix</t>
  </si>
  <si>
    <t>OV Bus</t>
  </si>
  <si>
    <t>Groengas</t>
  </si>
  <si>
    <t>Brandstofcel/waterstof</t>
  </si>
  <si>
    <t>Veerboot</t>
  </si>
  <si>
    <t>Regionaal &lt; 700 km</t>
  </si>
  <si>
    <t>Europees 700 - 2.500 km</t>
  </si>
  <si>
    <t>Intercontinentaal &gt; 2.500 km</t>
  </si>
  <si>
    <t>Bestelauto &gt; 2 ton, bulk en stuk</t>
  </si>
  <si>
    <t>Vrachtwagen vrachtwagen &lt; 10 ton, bulk en stuk</t>
  </si>
  <si>
    <t xml:space="preserve"> vrachtwagen 10-20 ton, bulk en stuk</t>
  </si>
  <si>
    <t xml:space="preserve"> vrachtwagen &gt; 20 ton plus aanhanger, bulk en stuk</t>
  </si>
  <si>
    <t xml:space="preserve"> zware trekker + oplegger, bulk en stuk</t>
  </si>
  <si>
    <t xml:space="preserve"> LZV, bulk en stuk</t>
  </si>
  <si>
    <t>Trein Diesel, bulk en stuk</t>
  </si>
  <si>
    <t>Trein Elektrisch, bulk en stuk</t>
  </si>
  <si>
    <t>Trein Combinatie, bulk en stuk</t>
  </si>
  <si>
    <t>Binnenvaart Klein, 300-600 ton (Spits-Kempenaar), bulk en stuk</t>
  </si>
  <si>
    <t>Binnenvaart Gemiddeld, 1500-3000 ton (RHK-groot Rijnschip), bulk en stuk</t>
  </si>
  <si>
    <t>Binnenvaart Groot, 5000-11000 ton (koppelverband-duwbak), bulk en stuk</t>
  </si>
  <si>
    <t>Binnenvaart Gemiddelde binnenvaart, bulk en stuk
(RHKschip waal 1.537 ton en groot rijschip waal 3.013 ton)</t>
  </si>
  <si>
    <t>Zeevaart Kustvaart, bulk en stuk</t>
  </si>
  <si>
    <t>Zeevaart Deep Sea, bulk en stuk</t>
  </si>
  <si>
    <t>Zeevaart gemiddelde (berekend per tonkm), bulk en stuk</t>
  </si>
  <si>
    <t>Luchtvaart lange afstand, bulk en stuk</t>
  </si>
  <si>
    <t>Vrachtwagen &gt; 20 ton, containers</t>
  </si>
  <si>
    <t>Vrachtwagen &gt; 20 ton met aanhanger, containers</t>
  </si>
  <si>
    <t>Vrachtwagen Trekker met oplegger zwaar, containers</t>
  </si>
  <si>
    <t>Vrachtwagen LZV, containers</t>
  </si>
  <si>
    <t>Trein Diesel, containers</t>
  </si>
  <si>
    <t>Trein Elektrisch, containers</t>
  </si>
  <si>
    <t>Trein Combinatie, containers</t>
  </si>
  <si>
    <t>Binnenvaart 40 TEU (Neo Kemp), containers</t>
  </si>
  <si>
    <t>Binnenvaart 96 TEU (Rijn Herne Kanaal), containers</t>
  </si>
  <si>
    <t>Binnenvaart 208 TEU (Groot Rijnschip), containers</t>
  </si>
  <si>
    <t>Binnenvaart 348 TEU (koppelverband), containers</t>
  </si>
  <si>
    <t>Binnenvaart Gemiddelde binnenvaart (Groot Rijschip 208 teu), containers</t>
  </si>
  <si>
    <t>Zeevaart Kustvaart, containers</t>
  </si>
  <si>
    <t>Zeevaart Deep Sea, containers</t>
  </si>
  <si>
    <t>Zeevaart Gemiddelde, containers</t>
  </si>
  <si>
    <t xml:space="preserve">/ </t>
  </si>
  <si>
    <t>R407a</t>
  </si>
  <si>
    <t>Bromfiets</t>
  </si>
  <si>
    <t>Gemiddeld</t>
  </si>
  <si>
    <t>jan'24</t>
  </si>
  <si>
    <r>
      <t>Andere activiteiten waarbij CO</t>
    </r>
    <r>
      <rPr>
        <vertAlign val="subscript"/>
        <sz val="12"/>
        <color theme="1" tint="0.14999847407452621"/>
        <rFont val="Arial"/>
        <family val="2"/>
      </rPr>
      <t>2</t>
    </r>
    <r>
      <rPr>
        <sz val="12"/>
        <color theme="1" tint="0.14999847407452621"/>
        <rFont val="Arial"/>
        <family val="2"/>
      </rPr>
      <t>-emissies vrijkomen</t>
    </r>
  </si>
  <si>
    <t>Safety Service®</t>
  </si>
  <si>
    <t>Installatietechniek branche (Brand)beveiliging</t>
  </si>
  <si>
    <t>H.J.G. Smit KAM Manager</t>
  </si>
  <si>
    <t>Zie organigram</t>
  </si>
  <si>
    <t>Leveren, Installeren en Onderhouden van brandbeveiligingsinstallaties</t>
  </si>
  <si>
    <t>Financial control</t>
  </si>
  <si>
    <t>01-01-2024 - 31-12-2024</t>
  </si>
  <si>
    <t>Niet van toepassing verschil van &gt; 15% t.o.v. 2023.</t>
  </si>
  <si>
    <t>Diverse</t>
  </si>
  <si>
    <t xml:space="preserve">We kopen groene stroom. De kWh is opgave van de berijders. We gebruiken de stroom voor de kantoren. </t>
  </si>
  <si>
    <t>Wij wekken geen stroom op i.v.m. monumentaal pand; Steenstraat 30 te Oldenzaal.</t>
  </si>
  <si>
    <t xml:space="preserve">We kopen gas in, er zijn twee gasaanlsuitingen namelijk Steenstraat en Textielstraat te Oldenzaal. De m3 op de facturen zijn gebruikt voor de calculatie. Het gas wordt gebruikt voor het verwarmen van de locaties. </t>
  </si>
  <si>
    <t xml:space="preserve">We hebben busjes in bezit die op diesel rijden. Op basis van de tankpasgegevens is het aantal liter diesel gerapporteerd. </t>
  </si>
  <si>
    <t>We hebben lease auto's die op benzine rijden. Op basis van de tankpas gegevens is het aantal liter benzine gerapporteerd.</t>
  </si>
  <si>
    <t xml:space="preserve">Er is geen waterzuivering aanwezig. Daarom zijn er geen emissies gerapporteerd. </t>
  </si>
  <si>
    <t xml:space="preserve">We hebben geen koelinstallatie met het koudemiddel R134a. </t>
  </si>
  <si>
    <t>In 2024 zijn wij overgenomen door de EIFFAGE Groep.</t>
  </si>
  <si>
    <t>De self-assessment is ingevuld door H.J.G. Smit op 08-04-2025</t>
  </si>
  <si>
    <t>CO2-Footprint 2024</t>
  </si>
  <si>
    <t>Steenstraat 30 en Textielstraat 20 te Oldenzaal</t>
  </si>
  <si>
    <t>Oldenzaal, 8 april 2025</t>
  </si>
  <si>
    <t>Auteur:</t>
  </si>
  <si>
    <t>H.J.G. Smit GIFireE FSE SecTec IKB</t>
  </si>
  <si>
    <t>Geaccordeerd door:</t>
  </si>
  <si>
    <t>F.J. Gerritsen</t>
  </si>
  <si>
    <t>Algemeen Directeur</t>
  </si>
  <si>
    <r>
      <t>CO</t>
    </r>
    <r>
      <rPr>
        <b/>
        <vertAlign val="subscript"/>
        <sz val="12"/>
        <rFont val="Arial"/>
        <family val="2"/>
      </rPr>
      <t>2</t>
    </r>
    <r>
      <rPr>
        <b/>
        <sz val="12"/>
        <rFont val="Arial"/>
        <family val="2"/>
      </rPr>
      <t>-factor</t>
    </r>
  </si>
  <si>
    <r>
      <t>CO</t>
    </r>
    <r>
      <rPr>
        <b/>
        <vertAlign val="subscript"/>
        <sz val="12"/>
        <rFont val="Arial"/>
        <family val="2"/>
      </rPr>
      <t>2e</t>
    </r>
    <r>
      <rPr>
        <b/>
        <sz val="12"/>
        <rFont val="Arial"/>
        <family val="2"/>
      </rPr>
      <t xml:space="preserve"> Uitstoot</t>
    </r>
  </si>
  <si>
    <r>
      <t xml:space="preserve">Zonnepanelen op eigen dak: verbruik = </t>
    </r>
    <r>
      <rPr>
        <b/>
        <u/>
        <sz val="12"/>
        <color theme="1"/>
        <rFont val="Arial"/>
        <family val="2"/>
      </rPr>
      <t>opgewekt</t>
    </r>
    <r>
      <rPr>
        <sz val="12"/>
        <color theme="1"/>
        <rFont val="Arial"/>
        <family val="2"/>
      </rPr>
      <t xml:space="preserve"> - </t>
    </r>
    <r>
      <rPr>
        <b/>
        <u/>
        <sz val="12"/>
        <color theme="1"/>
        <rFont val="Arial"/>
        <family val="2"/>
      </rPr>
      <t>teruggeleverd</t>
    </r>
  </si>
  <si>
    <r>
      <t>Totaal CO</t>
    </r>
    <r>
      <rPr>
        <vertAlign val="subscript"/>
        <sz val="12"/>
        <color theme="1"/>
        <rFont val="Arial"/>
        <family val="2"/>
      </rPr>
      <t>2e</t>
    </r>
    <r>
      <rPr>
        <sz val="12"/>
        <color theme="1"/>
        <rFont val="Arial"/>
        <family val="2"/>
      </rPr>
      <t>-uitstoot (kg)</t>
    </r>
  </si>
  <si>
    <r>
      <t>CO</t>
    </r>
    <r>
      <rPr>
        <vertAlign val="subscript"/>
        <sz val="12"/>
        <color theme="1"/>
        <rFont val="Arial"/>
        <family val="2"/>
      </rPr>
      <t>2e</t>
    </r>
    <r>
      <rPr>
        <sz val="12"/>
        <color theme="1"/>
        <rFont val="Arial"/>
        <family val="2"/>
      </rPr>
      <t>-uitstoot (ton)</t>
    </r>
  </si>
  <si>
    <r>
      <t>CO</t>
    </r>
    <r>
      <rPr>
        <vertAlign val="subscript"/>
        <sz val="12"/>
        <color theme="1"/>
        <rFont val="Arial"/>
        <family val="2"/>
      </rPr>
      <t>2e</t>
    </r>
    <r>
      <rPr>
        <sz val="12"/>
        <color theme="1"/>
        <rFont val="Arial"/>
        <family val="2"/>
      </rPr>
      <t>-uitstoot - Scope 1 (kg)</t>
    </r>
  </si>
  <si>
    <r>
      <t>CO</t>
    </r>
    <r>
      <rPr>
        <vertAlign val="subscript"/>
        <sz val="12"/>
        <color theme="1"/>
        <rFont val="Arial"/>
        <family val="2"/>
      </rPr>
      <t>2e</t>
    </r>
    <r>
      <rPr>
        <sz val="12"/>
        <color theme="1"/>
        <rFont val="Arial"/>
        <family val="2"/>
      </rPr>
      <t>-uitstoot - Scope 2 (kg)</t>
    </r>
  </si>
  <si>
    <r>
      <t>CO</t>
    </r>
    <r>
      <rPr>
        <vertAlign val="subscript"/>
        <sz val="12"/>
        <color theme="1"/>
        <rFont val="Arial"/>
        <family val="2"/>
      </rPr>
      <t>2e</t>
    </r>
    <r>
      <rPr>
        <sz val="12"/>
        <color theme="1"/>
        <rFont val="Arial"/>
        <family val="2"/>
      </rPr>
      <t>-uitstoot productie (kg CO</t>
    </r>
    <r>
      <rPr>
        <vertAlign val="subscript"/>
        <sz val="12"/>
        <color theme="1"/>
        <rFont val="Arial"/>
        <family val="2"/>
      </rPr>
      <t>2</t>
    </r>
    <r>
      <rPr>
        <sz val="12"/>
        <color theme="1"/>
        <rFont val="Arial"/>
        <family val="2"/>
      </rPr>
      <t>/ton)</t>
    </r>
  </si>
  <si>
    <r>
      <t>CO</t>
    </r>
    <r>
      <rPr>
        <vertAlign val="subscript"/>
        <sz val="12"/>
        <color theme="1"/>
        <rFont val="Arial"/>
        <family val="2"/>
      </rPr>
      <t>2e</t>
    </r>
    <r>
      <rPr>
        <sz val="12"/>
        <color theme="1"/>
        <rFont val="Arial"/>
        <family val="2"/>
      </rPr>
      <t>-uitstoot medewerkers (CO</t>
    </r>
    <r>
      <rPr>
        <vertAlign val="subscript"/>
        <sz val="12"/>
        <color theme="1"/>
        <rFont val="Arial"/>
        <family val="2"/>
      </rPr>
      <t>2</t>
    </r>
    <r>
      <rPr>
        <sz val="12"/>
        <color theme="1"/>
        <rFont val="Arial"/>
        <family val="2"/>
      </rPr>
      <t>/fte)</t>
    </r>
  </si>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</sst>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 #,##0.00_);_(&quot;€&quot;\ * \(#,##0.00\);_(&quot;€&quot;\ * &quot;-&quot;??_);_(@_)"/>
    <numFmt numFmtId="165" formatCode="_(* #,##0.00_);_(* \(#,##0.00\);_(* &quot;-&quot;??_);_(@_)"/>
    <numFmt numFmtId="166" formatCode="_-* #,##0.00_-;\-* #,##0.00_-;_-* &quot;-&quot;??_-;_-@_-"/>
    <numFmt numFmtId="167" formatCode="_(* #,##0_);_(* \(#,##0\);_(* &quot;-&quot;??_);_(@_)"/>
    <numFmt numFmtId="168" formatCode="0.0"/>
    <numFmt numFmtId="169" formatCode="_(* #,##0.0_);_(* \(#,##0.0\);_(* &quot;-&quot;??_);_(@_)"/>
    <numFmt numFmtId="170" formatCode="_(&quot;€&quot;\ * #,##0_);_(&quot;€&quot;\ * \(#,##0\);_(&quot;€&quot;\ * &quot;-&quot;??_);_(@_)"/>
  </numFmts>
  <fonts count="87">
    <font>
      <sz val="12"/>
      <color theme="1"/>
      <name val="Calibri"/>
      <family val="2"/>
      <scheme val="minor"/>
    </font>
    <font>
      <b/>
      <sz val="12"/>
      <color theme="1"/>
      <name val="Calibri"/>
      <family val="2"/>
      <scheme val="minor"/>
    </font>
    <font>
      <sz val="12"/>
      <color theme="1"/>
      <name val="Calibri"/>
      <family val="2"/>
      <scheme val="minor"/>
    </font>
    <font>
      <sz val="12"/>
      <color theme="1"/>
      <name val="Arial"/>
      <family val="2"/>
    </font>
    <font>
      <sz val="12"/>
      <color theme="2" tint="-0.749992370372631"/>
      <name val="Arial"/>
      <family val="2"/>
    </font>
    <font>
      <sz val="8"/>
      <name val="Calibri"/>
      <family val="2"/>
      <scheme val="minor"/>
    </font>
    <font>
      <b/>
      <sz val="12"/>
      <color theme="1"/>
      <name val="Arial"/>
      <family val="2"/>
    </font>
    <font>
      <sz val="10"/>
      <color theme="1"/>
      <name val="Arial"/>
      <family val="2"/>
    </font>
    <font>
      <sz val="10"/>
      <name val="Verdana"/>
      <family val="2"/>
    </font>
    <font>
      <sz val="10"/>
      <color rgb="FF000000"/>
      <name val="Tahoma"/>
      <family val="2"/>
    </font>
    <font>
      <b/>
      <sz val="10"/>
      <color rgb="FF000000"/>
      <name val="Tahoma"/>
      <family val="2"/>
    </font>
    <font>
      <sz val="12"/>
      <color theme="2" tint="-0.749992370372631"/>
      <name val="Calibri"/>
      <family val="2"/>
      <scheme val="minor"/>
    </font>
    <font>
      <b/>
      <sz val="14"/>
      <color theme="2" tint="-0.749992370372631"/>
      <name val="Calibri"/>
      <family val="2"/>
      <scheme val="minor"/>
    </font>
    <font>
      <b/>
      <sz val="12"/>
      <color theme="2" tint="-0.749992370372631"/>
      <name val="Calibri"/>
      <family val="2"/>
      <scheme val="minor"/>
    </font>
    <font>
      <b/>
      <sz val="10"/>
      <color rgb="FF000000"/>
      <name val="Calibri"/>
      <family val="2"/>
    </font>
    <font>
      <sz val="10"/>
      <color rgb="FF000000"/>
      <name val="+mn-lt"/>
      <charset val="1"/>
    </font>
    <font>
      <b/>
      <sz val="14"/>
      <color theme="1"/>
      <name val="Calibri"/>
      <family val="2"/>
      <scheme val="minor"/>
    </font>
    <font>
      <sz val="14"/>
      <color theme="1"/>
      <name val="Calibri"/>
      <family val="2"/>
      <scheme val="minor"/>
    </font>
    <font>
      <u/>
      <sz val="12"/>
      <color theme="2" tint="-0.749992370372631"/>
      <name val="Calibri"/>
      <family val="2"/>
      <scheme val="minor"/>
    </font>
    <font>
      <b/>
      <u/>
      <sz val="12"/>
      <color theme="2" tint="-0.749992370372631"/>
      <name val="Calibri"/>
      <family val="2"/>
      <scheme val="minor"/>
    </font>
    <font>
      <b/>
      <sz val="12"/>
      <color rgb="FF373A41"/>
      <name val="Calibri"/>
      <family val="2"/>
      <scheme val="minor"/>
    </font>
    <font>
      <b/>
      <sz val="14"/>
      <color rgb="FF373A41"/>
      <name val="Calibri"/>
      <family val="2"/>
      <scheme val="minor"/>
    </font>
    <font>
      <sz val="14"/>
      <color theme="2" tint="-0.749992370372631"/>
      <name val="Arial"/>
      <family val="2"/>
    </font>
    <font>
      <u/>
      <sz val="12"/>
      <color theme="10"/>
      <name val="Calibri"/>
      <family val="2"/>
      <scheme val="minor"/>
    </font>
    <font>
      <sz val="12"/>
      <color theme="0"/>
      <name val="Arial"/>
      <family val="2"/>
    </font>
    <font>
      <b/>
      <sz val="20"/>
      <color theme="1"/>
      <name val="Arial"/>
      <family val="2"/>
    </font>
    <font>
      <sz val="20"/>
      <color rgb="FF242424"/>
      <name val="Arial"/>
      <family val="2"/>
    </font>
    <font>
      <sz val="20"/>
      <color theme="1"/>
      <name val="Arial"/>
      <family val="2"/>
    </font>
    <font>
      <sz val="9"/>
      <color theme="1"/>
      <name val="Verdana"/>
      <family val="2"/>
    </font>
    <font>
      <b/>
      <sz val="18"/>
      <color theme="3"/>
      <name val="Calibri Light"/>
      <family val="2"/>
      <scheme val="major"/>
    </font>
    <font>
      <b/>
      <sz val="15"/>
      <color theme="3"/>
      <name val="Verdana"/>
      <family val="2"/>
    </font>
    <font>
      <b/>
      <sz val="13"/>
      <color theme="3"/>
      <name val="Verdana"/>
      <family val="2"/>
    </font>
    <font>
      <b/>
      <sz val="11"/>
      <color theme="3"/>
      <name val="Verdana"/>
      <family val="2"/>
    </font>
    <font>
      <sz val="9"/>
      <color rgb="FF006100"/>
      <name val="Verdana"/>
      <family val="2"/>
    </font>
    <font>
      <sz val="9"/>
      <color rgb="FF9C0006"/>
      <name val="Verdana"/>
      <family val="2"/>
    </font>
    <font>
      <sz val="9"/>
      <color rgb="FF9C6500"/>
      <name val="Verdana"/>
      <family val="2"/>
    </font>
    <font>
      <sz val="9"/>
      <color rgb="FF3F3F76"/>
      <name val="Verdana"/>
      <family val="2"/>
    </font>
    <font>
      <b/>
      <sz val="9"/>
      <color rgb="FF3F3F3F"/>
      <name val="Verdana"/>
      <family val="2"/>
    </font>
    <font>
      <b/>
      <sz val="9"/>
      <color rgb="FFFA7D00"/>
      <name val="Verdana"/>
      <family val="2"/>
    </font>
    <font>
      <sz val="9"/>
      <color rgb="FFFA7D00"/>
      <name val="Verdana"/>
      <family val="2"/>
    </font>
    <font>
      <b/>
      <sz val="9"/>
      <color theme="0"/>
      <name val="Verdana"/>
      <family val="2"/>
    </font>
    <font>
      <sz val="9"/>
      <color rgb="FFFF0000"/>
      <name val="Verdana"/>
      <family val="2"/>
    </font>
    <font>
      <i/>
      <sz val="9"/>
      <color rgb="FF7F7F7F"/>
      <name val="Verdana"/>
      <family val="2"/>
    </font>
    <font>
      <b/>
      <sz val="9"/>
      <color theme="1"/>
      <name val="Verdana"/>
      <family val="2"/>
    </font>
    <font>
      <sz val="9"/>
      <color theme="0"/>
      <name val="Verdana"/>
      <family val="2"/>
    </font>
    <font>
      <sz val="10"/>
      <color rgb="FF000000"/>
      <name val="Arial"/>
      <family val="2"/>
    </font>
    <font>
      <sz val="12"/>
      <color rgb="FF373A41"/>
      <name val="Calibri"/>
      <family val="2"/>
      <scheme val="minor"/>
    </font>
    <font>
      <sz val="14"/>
      <color theme="1"/>
      <name val="Arial"/>
      <family val="2"/>
    </font>
    <font>
      <b/>
      <sz val="14"/>
      <color theme="1"/>
      <name val="Arial"/>
      <family val="2"/>
    </font>
    <font>
      <sz val="14"/>
      <color rgb="FFFF0000"/>
      <name val="Arial"/>
      <family val="2"/>
    </font>
    <font>
      <sz val="14"/>
      <color theme="0"/>
      <name val="Arial"/>
      <family val="2"/>
    </font>
    <font>
      <b/>
      <sz val="14"/>
      <color theme="0"/>
      <name val="Arial"/>
      <family val="2"/>
    </font>
    <font>
      <b/>
      <sz val="14"/>
      <color rgb="FF0B3A6B"/>
      <name val="Arial"/>
      <family val="2"/>
    </font>
    <font>
      <b/>
      <sz val="14"/>
      <name val="Arial"/>
      <family val="2"/>
    </font>
    <font>
      <b/>
      <vertAlign val="subscript"/>
      <sz val="14"/>
      <name val="Arial"/>
      <family val="2"/>
    </font>
    <font>
      <b/>
      <sz val="18"/>
      <color rgb="FF0B3A6B"/>
      <name val="Arial"/>
      <family val="2"/>
    </font>
    <font>
      <b/>
      <i/>
      <sz val="14"/>
      <color rgb="FF0B3A6B"/>
      <name val="Arial"/>
      <family val="2"/>
    </font>
    <font>
      <b/>
      <u/>
      <sz val="16"/>
      <color rgb="FF0B3A6B"/>
      <name val="Arial"/>
      <family val="2"/>
    </font>
    <font>
      <b/>
      <u/>
      <sz val="18"/>
      <color rgb="FF0B3A6B"/>
      <name val="Arial"/>
      <family val="2"/>
    </font>
    <font>
      <b/>
      <sz val="16"/>
      <color rgb="FF0B3A6B"/>
      <name val="Arial"/>
      <family val="2"/>
    </font>
    <font>
      <b/>
      <sz val="12"/>
      <color theme="2" tint="-0.749992370372631"/>
      <name val="Arial"/>
      <family val="2"/>
    </font>
    <font>
      <b/>
      <sz val="14"/>
      <color theme="2" tint="-0.749992370372631"/>
      <name val="Arial"/>
      <family val="2"/>
    </font>
    <font>
      <sz val="16"/>
      <color theme="2" tint="-0.749992370372631"/>
      <name val="Arial"/>
      <family val="2"/>
    </font>
    <font>
      <b/>
      <sz val="16"/>
      <color theme="2" tint="-0.749992370372631"/>
      <name val="Arial"/>
      <family val="2"/>
    </font>
    <font>
      <vertAlign val="subscript"/>
      <sz val="16"/>
      <color theme="2" tint="-0.749992370372631"/>
      <name val="Arial"/>
      <family val="2"/>
    </font>
    <font>
      <sz val="16"/>
      <color theme="1"/>
      <name val="Arial"/>
      <family val="2"/>
    </font>
    <font>
      <b/>
      <sz val="28"/>
      <color rgb="FF0B3A6B"/>
      <name val="Arial"/>
      <family val="2"/>
    </font>
    <font>
      <b/>
      <sz val="14"/>
      <color rgb="FF5C5C5C"/>
      <name val="Arial"/>
      <family val="2"/>
    </font>
    <font>
      <sz val="12"/>
      <name val="Arial"/>
      <family val="2"/>
    </font>
    <font>
      <b/>
      <sz val="14"/>
      <color theme="1" tint="0.14999847407452621"/>
      <name val="Arial"/>
      <family val="2"/>
    </font>
    <font>
      <sz val="12"/>
      <color theme="1" tint="0.14999847407452621"/>
      <name val="Arial"/>
      <family val="2"/>
    </font>
    <font>
      <b/>
      <sz val="12"/>
      <color theme="1" tint="0.14999847407452621"/>
      <name val="Arial"/>
      <family val="2"/>
    </font>
    <font>
      <sz val="14"/>
      <color theme="1" tint="0.14999847407452621"/>
      <name val="Arial"/>
      <family val="2"/>
    </font>
    <font>
      <vertAlign val="subscript"/>
      <sz val="12"/>
      <color theme="1" tint="0.14999847407452621"/>
      <name val="Arial"/>
      <family val="2"/>
    </font>
    <font>
      <i/>
      <sz val="12"/>
      <color theme="0" tint="-0.499984740745262"/>
      <name val="Arial"/>
      <family val="2"/>
    </font>
    <font>
      <sz val="12"/>
      <name val="Calibri"/>
      <family val="2"/>
      <scheme val="minor"/>
    </font>
    <font>
      <sz val="8"/>
      <color theme="1"/>
      <name val="Arial"/>
      <family val="2"/>
    </font>
    <font>
      <b/>
      <sz val="8"/>
      <name val="Arial"/>
      <family val="2"/>
    </font>
    <font>
      <b/>
      <sz val="8"/>
      <color theme="1"/>
      <name val="Arial"/>
      <family val="2"/>
    </font>
    <font>
      <sz val="10"/>
      <color theme="1"/>
      <name val="Verdana"/>
      <family val="2"/>
    </font>
    <font>
      <sz val="10"/>
      <color rgb="FF000000"/>
      <name val="Verdana"/>
      <family val="2"/>
    </font>
    <font>
      <i/>
      <sz val="10"/>
      <color rgb="FF000000"/>
      <name val="Verdana"/>
      <family val="2"/>
    </font>
    <font>
      <b/>
      <sz val="12"/>
      <color rgb="FF0B3A6B"/>
      <name val="Arial"/>
      <family val="2"/>
    </font>
    <font>
      <b/>
      <sz val="12"/>
      <name val="Arial"/>
      <family val="2"/>
    </font>
    <font>
      <b/>
      <vertAlign val="subscript"/>
      <sz val="12"/>
      <name val="Arial"/>
      <family val="2"/>
    </font>
    <font>
      <b/>
      <u/>
      <sz val="12"/>
      <color theme="1"/>
      <name val="Arial"/>
      <family val="2"/>
    </font>
    <font>
      <vertAlign val="subscript"/>
      <sz val="12"/>
      <color theme="1"/>
      <name val="Arial"/>
      <family val="2"/>
    </font>
  </fonts>
  <fills count="40">
    <fill>
      <patternFill patternType="none"/>
    </fill>
    <fill>
      <patternFill patternType="gray125"/>
    </fill>
    <fill>
      <patternFill patternType="solid">
        <fgColor theme="0"/>
        <bgColor indexed="64"/>
      </patternFill>
    </fill>
    <fill>
      <patternFill patternType="solid">
        <fgColor rgb="FFE3F7F3"/>
        <bgColor indexed="64"/>
      </patternFill>
    </fill>
    <fill>
      <patternFill patternType="solid">
        <fgColor theme="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rgb="FFFFFFFF"/>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749992370372631"/>
      </left>
      <right style="thin">
        <color theme="2" tint="-0.749992370372631"/>
      </right>
      <top style="thin">
        <color theme="2" tint="-0.749992370372631"/>
      </top>
      <bottom style="thin">
        <color theme="2" tint="-0.749992370372631"/>
      </bottom>
      <diagonal/>
    </border>
    <border>
      <left/>
      <right style="thin">
        <color theme="2" tint="-0.749992370372631"/>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2" tint="-0.749992370372631"/>
      </right>
      <top/>
      <bottom style="thin">
        <color theme="2" tint="-0.749992370372631"/>
      </bottom>
      <diagonal/>
    </border>
    <border>
      <left style="thin">
        <color theme="2" tint="-0.749992370372631"/>
      </left>
      <right style="thin">
        <color theme="2" tint="-0.749992370372631"/>
      </right>
      <top/>
      <bottom style="thin">
        <color theme="2" tint="-0.74999237037263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749992370372631"/>
      </left>
      <right/>
      <top/>
      <bottom/>
      <diagonal/>
    </border>
    <border>
      <left/>
      <right style="thin">
        <color theme="2" tint="-0.74999237037263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2" tint="-0.249977111117893"/>
      </left>
      <right/>
      <top style="thin">
        <color theme="2" tint="-0.249977111117893"/>
      </top>
      <bottom style="thin">
        <color theme="2" tint="-0.249977111117893"/>
      </bottom>
      <diagonal/>
    </border>
    <border>
      <left/>
      <right/>
      <top style="thin">
        <color theme="2" tint="-0.499984740745262"/>
      </top>
      <bottom style="thin">
        <color theme="2" tint="-0.499984740745262"/>
      </bottom>
      <diagonal/>
    </border>
    <border>
      <left/>
      <right/>
      <top style="thin">
        <color theme="2" tint="-0.499984740745262"/>
      </top>
      <bottom/>
      <diagonal/>
    </border>
    <border>
      <left/>
      <right/>
      <top/>
      <bottom style="thin">
        <color theme="2" tint="-0.499984740745262"/>
      </bottom>
      <diagonal/>
    </border>
    <border>
      <left style="medium">
        <color rgb="FF61B98F"/>
      </left>
      <right/>
      <top style="medium">
        <color rgb="FF61B98F"/>
      </top>
      <bottom/>
      <diagonal/>
    </border>
    <border>
      <left/>
      <right/>
      <top style="medium">
        <color rgb="FF61B98F"/>
      </top>
      <bottom/>
      <diagonal/>
    </border>
    <border>
      <left/>
      <right style="medium">
        <color rgb="FF61B98F"/>
      </right>
      <top/>
      <bottom/>
      <diagonal/>
    </border>
    <border>
      <left style="medium">
        <color rgb="FF61B98F"/>
      </left>
      <right/>
      <top/>
      <bottom/>
      <diagonal/>
    </border>
    <border>
      <left/>
      <right style="medium">
        <color rgb="FF61B98F"/>
      </right>
      <top style="thin">
        <color theme="2" tint="-0.249977111117893"/>
      </top>
      <bottom/>
      <diagonal/>
    </border>
    <border>
      <left/>
      <right style="medium">
        <color rgb="FF61B98F"/>
      </right>
      <top style="thin">
        <color theme="2" tint="-0.499984740745262"/>
      </top>
      <bottom style="thin">
        <color theme="2" tint="-0.499984740745262"/>
      </bottom>
      <diagonal/>
    </border>
    <border>
      <left/>
      <right style="medium">
        <color rgb="FF61B98F"/>
      </right>
      <top style="thin">
        <color theme="2" tint="-0.499984740745262"/>
      </top>
      <bottom/>
      <diagonal/>
    </border>
    <border>
      <left style="medium">
        <color rgb="FF61B98F"/>
      </left>
      <right/>
      <top/>
      <bottom style="medium">
        <color rgb="FF61B98F"/>
      </bottom>
      <diagonal/>
    </border>
    <border>
      <left/>
      <right/>
      <top/>
      <bottom style="medium">
        <color rgb="FF61B98F"/>
      </bottom>
      <diagonal/>
    </border>
    <border>
      <left/>
      <right style="medium">
        <color rgb="FF61B98F"/>
      </right>
      <top/>
      <bottom style="medium">
        <color rgb="FF61B98F"/>
      </bottom>
      <diagonal/>
    </border>
    <border>
      <left/>
      <right style="medium">
        <color rgb="FF61B98F"/>
      </right>
      <top style="medium">
        <color rgb="FF61B98F"/>
      </top>
      <bottom/>
      <diagonal/>
    </border>
    <border>
      <left style="medium">
        <color rgb="FF61B98F"/>
      </left>
      <right style="thin">
        <color theme="2" tint="-0.749992370372631"/>
      </right>
      <top style="medium">
        <color rgb="FF61B98F"/>
      </top>
      <bottom style="thin">
        <color theme="2" tint="-0.749992370372631"/>
      </bottom>
      <diagonal/>
    </border>
    <border>
      <left style="thin">
        <color theme="2" tint="-0.749992370372631"/>
      </left>
      <right style="medium">
        <color rgb="FF61B98F"/>
      </right>
      <top style="medium">
        <color rgb="FF61B98F"/>
      </top>
      <bottom style="thin">
        <color theme="2" tint="-0.749992370372631"/>
      </bottom>
      <diagonal/>
    </border>
    <border>
      <left style="medium">
        <color rgb="FF61B98F"/>
      </left>
      <right style="thin">
        <color theme="2" tint="-0.749992370372631"/>
      </right>
      <top style="thin">
        <color theme="2" tint="-0.749992370372631"/>
      </top>
      <bottom style="thin">
        <color theme="2" tint="-0.749992370372631"/>
      </bottom>
      <diagonal/>
    </border>
    <border>
      <left style="thin">
        <color theme="2" tint="-0.749992370372631"/>
      </left>
      <right style="medium">
        <color rgb="FF61B98F"/>
      </right>
      <top style="thin">
        <color theme="2" tint="-0.749992370372631"/>
      </top>
      <bottom style="thin">
        <color theme="2" tint="-0.749992370372631"/>
      </bottom>
      <diagonal/>
    </border>
    <border>
      <left style="medium">
        <color rgb="FF61B98F"/>
      </left>
      <right style="thin">
        <color theme="2" tint="-0.749992370372631"/>
      </right>
      <top style="thin">
        <color theme="2" tint="-0.749992370372631"/>
      </top>
      <bottom style="medium">
        <color rgb="FF61B98F"/>
      </bottom>
      <diagonal/>
    </border>
    <border>
      <left style="thin">
        <color theme="2" tint="-0.749992370372631"/>
      </left>
      <right style="medium">
        <color rgb="FF61B98F"/>
      </right>
      <top style="thin">
        <color theme="2" tint="-0.749992370372631"/>
      </top>
      <bottom style="medium">
        <color rgb="FF61B98F"/>
      </bottom>
      <diagonal/>
    </border>
    <border>
      <left style="medium">
        <color indexed="64"/>
      </left>
      <right/>
      <top style="medium">
        <color indexed="64"/>
      </top>
      <bottom/>
      <diagonal/>
    </border>
    <border>
      <left/>
      <right/>
      <top style="medium">
        <color indexed="64"/>
      </top>
      <bottom/>
      <diagonal/>
    </border>
    <border>
      <left/>
      <right style="thin">
        <color theme="2" tint="-0.249977111117893"/>
      </right>
      <top style="medium">
        <color indexed="64"/>
      </top>
      <bottom/>
      <diagonal/>
    </border>
    <border>
      <left/>
      <right style="medium">
        <color indexed="64"/>
      </right>
      <top style="medium">
        <color indexed="64"/>
      </top>
      <bottom/>
      <diagonal/>
    </border>
    <border>
      <left style="medium">
        <color indexed="64"/>
      </left>
      <right/>
      <top style="thin">
        <color theme="2" tint="-0.499984740745262"/>
      </top>
      <bottom style="thin">
        <color theme="2" tint="-0.499984740745262"/>
      </bottom>
      <diagonal/>
    </border>
    <border>
      <left/>
      <right style="medium">
        <color indexed="64"/>
      </right>
      <top style="thin">
        <color theme="2" tint="-0.499984740745262"/>
      </top>
      <bottom style="thin">
        <color theme="2" tint="-0.499984740745262"/>
      </bottom>
      <diagonal/>
    </border>
    <border>
      <left style="medium">
        <color indexed="64"/>
      </left>
      <right/>
      <top/>
      <bottom/>
      <diagonal/>
    </border>
    <border>
      <left/>
      <right style="medium">
        <color indexed="64"/>
      </right>
      <top/>
      <bottom/>
      <diagonal/>
    </border>
    <border>
      <left style="medium">
        <color indexed="64"/>
      </left>
      <right style="thin">
        <color theme="2" tint="-0.249977111117893"/>
      </right>
      <top style="thin">
        <color theme="2" tint="-0.249977111117893"/>
      </top>
      <bottom style="thin">
        <color theme="2" tint="-0.249977111117893"/>
      </bottom>
      <diagonal/>
    </border>
    <border>
      <left style="thin">
        <color theme="2" tint="-0.249977111117893"/>
      </left>
      <right style="medium">
        <color indexed="64"/>
      </right>
      <top style="thin">
        <color theme="2" tint="-0.249977111117893"/>
      </top>
      <bottom style="thin">
        <color theme="2" tint="-0.249977111117893"/>
      </bottom>
      <diagonal/>
    </border>
    <border>
      <left style="medium">
        <color indexed="64"/>
      </left>
      <right/>
      <top style="thin">
        <color theme="2" tint="-0.249977111117893"/>
      </top>
      <bottom/>
      <diagonal/>
    </border>
    <border>
      <left/>
      <right style="medium">
        <color indexed="64"/>
      </right>
      <top style="thin">
        <color theme="2" tint="-0.249977111117893"/>
      </top>
      <bottom/>
      <diagonal/>
    </border>
    <border>
      <left style="medium">
        <color indexed="64"/>
      </left>
      <right/>
      <top style="thin">
        <color theme="2" tint="-0.499984740745262"/>
      </top>
      <bottom/>
      <diagonal/>
    </border>
    <border>
      <left/>
      <right style="medium">
        <color indexed="64"/>
      </right>
      <top style="thin">
        <color theme="2" tint="-0.49998474074526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theme="2" tint="-0.499984740745262"/>
      </bottom>
      <diagonal/>
    </border>
    <border>
      <left/>
      <right style="medium">
        <color indexed="64"/>
      </right>
      <top/>
      <bottom style="thin">
        <color theme="2" tint="-0.499984740745262"/>
      </bottom>
      <diagonal/>
    </border>
    <border>
      <left style="medium">
        <color indexed="64"/>
      </left>
      <right style="thin">
        <color theme="2" tint="-0.249977111117893"/>
      </right>
      <top style="thin">
        <color theme="2" tint="-0.249977111117893"/>
      </top>
      <bottom/>
      <diagonal/>
    </border>
    <border>
      <left style="medium">
        <color indexed="64"/>
      </left>
      <right/>
      <top style="thin">
        <color theme="2" tint="-0.249977111117893"/>
      </top>
      <bottom style="thin">
        <color theme="2" tint="-0.249977111117893"/>
      </bottom>
      <diagonal/>
    </border>
    <border>
      <left style="medium">
        <color indexed="64"/>
      </left>
      <right style="thin">
        <color theme="6"/>
      </right>
      <top style="thin">
        <color theme="2" tint="-0.249977111117893"/>
      </top>
      <bottom/>
      <diagonal/>
    </border>
    <border>
      <left/>
      <right style="medium">
        <color rgb="FF61B98F"/>
      </right>
      <top style="thin">
        <color theme="2" tint="-0.249977111117893"/>
      </top>
      <bottom style="thin">
        <color theme="2" tint="-0.249977111117893"/>
      </bottom>
      <diagonal/>
    </border>
  </borders>
  <cellStyleXfs count="73">
    <xf numFmtId="0" fontId="0" fillId="0" borderId="0"/>
    <xf numFmtId="165" fontId="2" fillId="0" borderId="0" applyFont="0" applyFill="0" applyBorder="0" applyAlignment="0" applyProtection="0"/>
    <xf numFmtId="0" fontId="7" fillId="0" borderId="0"/>
    <xf numFmtId="0" fontId="7" fillId="0" borderId="0"/>
    <xf numFmtId="0" fontId="7" fillId="0" borderId="0"/>
    <xf numFmtId="0" fontId="7" fillId="0" borderId="0"/>
    <xf numFmtId="166"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165" fontId="8" fillId="0" borderId="0" applyFont="0" applyFill="0" applyBorder="0" applyAlignment="0" applyProtection="0"/>
    <xf numFmtId="0" fontId="2" fillId="0" borderId="0"/>
    <xf numFmtId="0" fontId="23" fillId="0" borderId="0" applyNumberFormat="0" applyFill="0" applyBorder="0" applyAlignment="0" applyProtection="0"/>
    <xf numFmtId="9" fontId="2" fillId="0" borderId="0" applyFont="0" applyFill="0" applyBorder="0" applyAlignment="0" applyProtection="0"/>
    <xf numFmtId="0" fontId="3" fillId="0" borderId="0"/>
    <xf numFmtId="164" fontId="3" fillId="0" borderId="0" applyFont="0" applyFill="0" applyBorder="0" applyAlignment="0" applyProtection="0"/>
    <xf numFmtId="0" fontId="28" fillId="0" borderId="0"/>
    <xf numFmtId="0" fontId="29" fillId="0" borderId="0" applyNumberFormat="0" applyFill="0" applyBorder="0" applyAlignment="0" applyProtection="0"/>
    <xf numFmtId="0" fontId="30" fillId="0" borderId="16" applyNumberFormat="0" applyFill="0" applyAlignment="0" applyProtection="0"/>
    <xf numFmtId="0" fontId="31" fillId="0" borderId="17" applyNumberFormat="0" applyFill="0" applyAlignment="0" applyProtection="0"/>
    <xf numFmtId="0" fontId="32" fillId="0" borderId="18" applyNumberFormat="0" applyFill="0" applyAlignment="0" applyProtection="0"/>
    <xf numFmtId="0" fontId="32" fillId="0" borderId="0" applyNumberFormat="0" applyFill="0" applyBorder="0" applyAlignment="0" applyProtection="0"/>
    <xf numFmtId="0" fontId="33" fillId="7" borderId="0" applyNumberFormat="0" applyBorder="0" applyAlignment="0" applyProtection="0"/>
    <xf numFmtId="0" fontId="34" fillId="8" borderId="0" applyNumberFormat="0" applyBorder="0" applyAlignment="0" applyProtection="0"/>
    <xf numFmtId="0" fontId="35" fillId="9" borderId="0" applyNumberFormat="0" applyBorder="0" applyAlignment="0" applyProtection="0"/>
    <xf numFmtId="0" fontId="36" fillId="10" borderId="19" applyNumberFormat="0" applyAlignment="0" applyProtection="0"/>
    <xf numFmtId="0" fontId="37" fillId="11" borderId="20" applyNumberFormat="0" applyAlignment="0" applyProtection="0"/>
    <xf numFmtId="0" fontId="38" fillId="11" borderId="19" applyNumberFormat="0" applyAlignment="0" applyProtection="0"/>
    <xf numFmtId="0" fontId="39" fillId="0" borderId="21" applyNumberFormat="0" applyFill="0" applyAlignment="0" applyProtection="0"/>
    <xf numFmtId="0" fontId="40" fillId="12" borderId="22" applyNumberFormat="0" applyAlignment="0" applyProtection="0"/>
    <xf numFmtId="0" fontId="41" fillId="0" borderId="0" applyNumberFormat="0" applyFill="0" applyBorder="0" applyAlignment="0" applyProtection="0"/>
    <xf numFmtId="0" fontId="28" fillId="13" borderId="23" applyNumberFormat="0" applyFont="0" applyAlignment="0" applyProtection="0"/>
    <xf numFmtId="0" fontId="42" fillId="0" borderId="0" applyNumberFormat="0" applyFill="0" applyBorder="0" applyAlignment="0" applyProtection="0"/>
    <xf numFmtId="0" fontId="43" fillId="0" borderId="24" applyNumberFormat="0" applyFill="0" applyAlignment="0" applyProtection="0"/>
    <xf numFmtId="0" fontId="44"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44" fillId="37" borderId="0" applyNumberFormat="0" applyBorder="0" applyAlignment="0" applyProtection="0"/>
    <xf numFmtId="0" fontId="45" fillId="0" borderId="0"/>
  </cellStyleXfs>
  <cellXfs count="315">
    <xf numFmtId="0" fontId="0" fillId="0" borderId="0" xfId="0"/>
    <xf numFmtId="0" fontId="3" fillId="0" borderId="0" xfId="0" applyFont="1"/>
    <xf numFmtId="0" fontId="0" fillId="0" borderId="0" xfId="0" applyAlignment="1">
      <alignment horizontal="center"/>
    </xf>
    <xf numFmtId="0" fontId="11" fillId="0" borderId="0" xfId="0" applyFont="1"/>
    <xf numFmtId="0" fontId="11" fillId="5" borderId="0" xfId="0" applyFont="1" applyFill="1"/>
    <xf numFmtId="0" fontId="17" fillId="0" borderId="0" xfId="0" applyFont="1"/>
    <xf numFmtId="0" fontId="13" fillId="5" borderId="0" xfId="0" applyFont="1" applyFill="1"/>
    <xf numFmtId="0" fontId="18" fillId="5" borderId="0" xfId="0" applyFont="1" applyFill="1"/>
    <xf numFmtId="0" fontId="12" fillId="5" borderId="0" xfId="0" applyFont="1" applyFill="1" applyAlignment="1">
      <alignment vertical="center"/>
    </xf>
    <xf numFmtId="0" fontId="21" fillId="0" borderId="0" xfId="0" applyFont="1"/>
    <xf numFmtId="0" fontId="17" fillId="0" borderId="0" xfId="0" applyFont="1" applyAlignment="1">
      <alignment horizontal="center"/>
    </xf>
    <xf numFmtId="0" fontId="16" fillId="2" borderId="0" xfId="0" applyFont="1" applyFill="1"/>
    <xf numFmtId="0" fontId="17" fillId="2" borderId="0" xfId="0" applyFont="1" applyFill="1"/>
    <xf numFmtId="0" fontId="17" fillId="2" borderId="0" xfId="0" quotePrefix="1" applyFont="1" applyFill="1" applyAlignment="1">
      <alignment horizontal="center"/>
    </xf>
    <xf numFmtId="0" fontId="17" fillId="2" borderId="0" xfId="0" applyFont="1" applyFill="1" applyAlignment="1">
      <alignment horizontal="center"/>
    </xf>
    <xf numFmtId="0" fontId="17" fillId="2" borderId="0" xfId="0" quotePrefix="1" applyFont="1" applyFill="1"/>
    <xf numFmtId="168" fontId="17" fillId="2" borderId="0" xfId="0" applyNumberFormat="1" applyFont="1" applyFill="1"/>
    <xf numFmtId="0" fontId="20"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xf numFmtId="0" fontId="0" fillId="0" borderId="0" xfId="0" applyAlignment="1">
      <alignment horizontal="right"/>
    </xf>
    <xf numFmtId="0" fontId="4" fillId="0" borderId="0" xfId="0" applyFont="1"/>
    <xf numFmtId="0" fontId="22" fillId="0" borderId="0" xfId="0" applyFont="1"/>
    <xf numFmtId="0" fontId="0" fillId="0" borderId="0" xfId="0" applyAlignment="1">
      <alignment wrapText="1"/>
    </xf>
    <xf numFmtId="2" fontId="17" fillId="2" borderId="0" xfId="0" applyNumberFormat="1" applyFont="1" applyFill="1"/>
    <xf numFmtId="2" fontId="17" fillId="0" borderId="0" xfId="0" applyNumberFormat="1" applyFont="1"/>
    <xf numFmtId="0" fontId="17" fillId="0" borderId="0" xfId="0" applyFont="1" applyAlignment="1">
      <alignment horizontal="left"/>
    </xf>
    <xf numFmtId="0" fontId="1" fillId="0" borderId="0" xfId="0" applyFont="1" applyAlignment="1">
      <alignment horizontal="left" vertical="center" wrapText="1"/>
    </xf>
    <xf numFmtId="0" fontId="3" fillId="0" borderId="0" xfId="28"/>
    <xf numFmtId="0" fontId="3" fillId="0" borderId="0" xfId="28" quotePrefix="1"/>
    <xf numFmtId="1" fontId="25" fillId="0" borderId="0" xfId="28" applyNumberFormat="1" applyFont="1"/>
    <xf numFmtId="0" fontId="26" fillId="0" borderId="0" xfId="28" applyFont="1"/>
    <xf numFmtId="0" fontId="25" fillId="0" borderId="0" xfId="28" applyFont="1" applyAlignment="1">
      <alignment horizontal="right"/>
    </xf>
    <xf numFmtId="0" fontId="27" fillId="0" borderId="0" xfId="28" applyFont="1"/>
    <xf numFmtId="0" fontId="6" fillId="0" borderId="0" xfId="28" applyFont="1"/>
    <xf numFmtId="0" fontId="6" fillId="0" borderId="0" xfId="28" applyFont="1" applyAlignment="1">
      <alignment horizontal="right"/>
    </xf>
    <xf numFmtId="170" fontId="0" fillId="0" borderId="0" xfId="29" applyNumberFormat="1" applyFont="1"/>
    <xf numFmtId="170" fontId="6" fillId="0" borderId="0" xfId="29" applyNumberFormat="1" applyFont="1"/>
    <xf numFmtId="167" fontId="0" fillId="0" borderId="0" xfId="1" applyNumberFormat="1" applyFont="1"/>
    <xf numFmtId="0" fontId="24" fillId="0" borderId="0" xfId="28" applyFont="1"/>
    <xf numFmtId="0" fontId="20" fillId="0" borderId="0" xfId="0" applyFont="1" applyAlignment="1">
      <alignment vertical="center"/>
    </xf>
    <xf numFmtId="0" fontId="20" fillId="0" borderId="1" xfId="0" applyFont="1" applyBorder="1"/>
    <xf numFmtId="0" fontId="0" fillId="0" borderId="1" xfId="0" applyBorder="1" applyAlignment="1">
      <alignment wrapText="1"/>
    </xf>
    <xf numFmtId="0" fontId="20"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6" fillId="0" borderId="1" xfId="0" applyFont="1" applyBorder="1"/>
    <xf numFmtId="0" fontId="46" fillId="0" borderId="1" xfId="0" applyFont="1" applyBorder="1" applyAlignment="1">
      <alignment horizontal="center"/>
    </xf>
    <xf numFmtId="0" fontId="46" fillId="2" borderId="1" xfId="0" applyFont="1" applyFill="1" applyBorder="1" applyAlignment="1">
      <alignment horizontal="right"/>
    </xf>
    <xf numFmtId="0" fontId="46" fillId="6" borderId="1" xfId="0" applyFont="1" applyFill="1" applyBorder="1"/>
    <xf numFmtId="0" fontId="46" fillId="0" borderId="0" xfId="0" applyFont="1"/>
    <xf numFmtId="0" fontId="0" fillId="0" borderId="1" xfId="0" applyBorder="1"/>
    <xf numFmtId="0" fontId="0" fillId="0" borderId="1" xfId="0" applyBorder="1" applyAlignment="1">
      <alignment horizontal="center"/>
    </xf>
    <xf numFmtId="0" fontId="0" fillId="6" borderId="1" xfId="0" applyFill="1" applyBorder="1"/>
    <xf numFmtId="0" fontId="46" fillId="6" borderId="1" xfId="0" applyFont="1" applyFill="1" applyBorder="1" applyAlignment="1">
      <alignment horizontal="center"/>
    </xf>
    <xf numFmtId="0" fontId="1" fillId="0" borderId="1" xfId="0" applyFont="1" applyBorder="1"/>
    <xf numFmtId="2" fontId="46" fillId="2" borderId="1" xfId="0" applyNumberFormat="1" applyFont="1" applyFill="1" applyBorder="1" applyAlignment="1">
      <alignment horizontal="right" wrapText="1"/>
    </xf>
    <xf numFmtId="2" fontId="46" fillId="0" borderId="1" xfId="0" applyNumberFormat="1" applyFont="1" applyBorder="1" applyAlignment="1">
      <alignment wrapText="1"/>
    </xf>
    <xf numFmtId="0" fontId="0" fillId="6" borderId="0" xfId="0" applyFill="1"/>
    <xf numFmtId="0" fontId="20" fillId="0" borderId="0" xfId="0" applyFont="1"/>
    <xf numFmtId="0" fontId="20" fillId="0" borderId="0" xfId="0" applyFont="1" applyAlignment="1">
      <alignment horizontal="left" vertical="center" wrapText="1"/>
    </xf>
    <xf numFmtId="0" fontId="20" fillId="0" borderId="0" xfId="0" applyFont="1" applyAlignment="1">
      <alignment horizontal="center" vertical="center" wrapText="1"/>
    </xf>
    <xf numFmtId="0" fontId="46" fillId="0" borderId="0" xfId="0" applyFont="1" applyAlignment="1">
      <alignment horizontal="center"/>
    </xf>
    <xf numFmtId="0" fontId="16" fillId="0" borderId="0" xfId="0" applyFont="1"/>
    <xf numFmtId="0" fontId="17" fillId="0" borderId="0" xfId="0" quotePrefix="1" applyFont="1" applyAlignment="1">
      <alignment horizontal="center"/>
    </xf>
    <xf numFmtId="168" fontId="17" fillId="0" borderId="0" xfId="0" applyNumberFormat="1" applyFont="1"/>
    <xf numFmtId="0" fontId="17" fillId="0" borderId="0" xfId="0" quotePrefix="1" applyFont="1"/>
    <xf numFmtId="167" fontId="47" fillId="0" borderId="0" xfId="1" applyNumberFormat="1" applyFont="1"/>
    <xf numFmtId="0" fontId="47" fillId="0" borderId="0" xfId="0" applyFont="1"/>
    <xf numFmtId="0" fontId="48" fillId="0" borderId="0" xfId="0" applyFont="1" applyAlignment="1">
      <alignment horizontal="center" vertical="center" wrapText="1"/>
    </xf>
    <xf numFmtId="0" fontId="47" fillId="0" borderId="0" xfId="0" applyFont="1" applyAlignment="1">
      <alignment horizontal="left" wrapText="1"/>
    </xf>
    <xf numFmtId="0" fontId="49" fillId="0" borderId="0" xfId="0" applyFont="1"/>
    <xf numFmtId="0" fontId="47" fillId="0" borderId="0" xfId="0" applyFont="1" applyAlignment="1">
      <alignment horizontal="center"/>
    </xf>
    <xf numFmtId="9" fontId="47" fillId="0" borderId="0" xfId="27" applyFont="1"/>
    <xf numFmtId="0" fontId="50" fillId="0" borderId="0" xfId="0" applyFont="1"/>
    <xf numFmtId="0" fontId="50" fillId="0" borderId="0" xfId="0" applyFont="1" applyAlignment="1">
      <alignment horizontal="center"/>
    </xf>
    <xf numFmtId="167" fontId="50" fillId="0" borderId="0" xfId="1" applyNumberFormat="1" applyFont="1"/>
    <xf numFmtId="1" fontId="51" fillId="0" borderId="0" xfId="0" applyNumberFormat="1" applyFont="1"/>
    <xf numFmtId="1" fontId="51" fillId="0" borderId="0" xfId="0" applyNumberFormat="1" applyFont="1" applyAlignment="1">
      <alignment horizontal="center"/>
    </xf>
    <xf numFmtId="1" fontId="51" fillId="0" borderId="0" xfId="0" applyNumberFormat="1" applyFont="1" applyAlignment="1">
      <alignment horizontal="right"/>
    </xf>
    <xf numFmtId="167" fontId="50" fillId="0" borderId="0" xfId="0" applyNumberFormat="1" applyFont="1"/>
    <xf numFmtId="167" fontId="50" fillId="0" borderId="0" xfId="0" applyNumberFormat="1" applyFont="1" applyAlignment="1">
      <alignment horizontal="center"/>
    </xf>
    <xf numFmtId="167" fontId="50" fillId="0" borderId="0" xfId="0" applyNumberFormat="1" applyFont="1" applyAlignment="1">
      <alignment horizontal="right"/>
    </xf>
    <xf numFmtId="9" fontId="50" fillId="0" borderId="0" xfId="27" applyFont="1"/>
    <xf numFmtId="9" fontId="50" fillId="0" borderId="0" xfId="27" applyFont="1" applyAlignment="1">
      <alignment horizontal="right"/>
    </xf>
    <xf numFmtId="9" fontId="50" fillId="0" borderId="0" xfId="0" applyNumberFormat="1" applyFont="1"/>
    <xf numFmtId="0" fontId="49" fillId="0" borderId="0" xfId="0" applyFont="1" applyAlignment="1">
      <alignment horizontal="center"/>
    </xf>
    <xf numFmtId="167" fontId="49" fillId="0" borderId="0" xfId="1" applyNumberFormat="1" applyFont="1"/>
    <xf numFmtId="167" fontId="47" fillId="2" borderId="0" xfId="1" applyNumberFormat="1" applyFont="1" applyFill="1" applyBorder="1"/>
    <xf numFmtId="167" fontId="47" fillId="2" borderId="27" xfId="1" applyNumberFormat="1" applyFont="1" applyFill="1" applyBorder="1"/>
    <xf numFmtId="167" fontId="47" fillId="2" borderId="28" xfId="1" applyNumberFormat="1" applyFont="1" applyFill="1" applyBorder="1"/>
    <xf numFmtId="0" fontId="53" fillId="6" borderId="26" xfId="0" applyFont="1" applyFill="1" applyBorder="1" applyAlignment="1">
      <alignment horizontal="center" vertical="center" wrapText="1"/>
    </xf>
    <xf numFmtId="167" fontId="53" fillId="6" borderId="26" xfId="1" applyNumberFormat="1" applyFont="1" applyFill="1" applyBorder="1" applyAlignment="1">
      <alignment horizontal="center" vertical="center" wrapText="1"/>
    </xf>
    <xf numFmtId="167" fontId="48" fillId="4" borderId="0" xfId="1" applyNumberFormat="1" applyFont="1" applyFill="1" applyBorder="1" applyAlignment="1">
      <alignment horizontal="center" vertical="center" wrapText="1"/>
    </xf>
    <xf numFmtId="0" fontId="47" fillId="0" borderId="2" xfId="0" applyFont="1" applyBorder="1" applyAlignment="1">
      <alignment horizontal="center"/>
    </xf>
    <xf numFmtId="0" fontId="47" fillId="4" borderId="3" xfId="0" applyFont="1" applyFill="1" applyBorder="1" applyAlignment="1">
      <alignment horizontal="center"/>
    </xf>
    <xf numFmtId="0" fontId="48" fillId="0" borderId="0" xfId="0" applyFont="1" applyAlignment="1">
      <alignment horizontal="left" vertical="center" wrapText="1"/>
    </xf>
    <xf numFmtId="0" fontId="47" fillId="0" borderId="0" xfId="0" quotePrefix="1" applyFont="1"/>
    <xf numFmtId="0" fontId="47" fillId="0" borderId="0" xfId="0" applyFont="1" applyAlignment="1">
      <alignment horizontal="left"/>
    </xf>
    <xf numFmtId="0" fontId="4" fillId="0" borderId="0" xfId="0" applyFont="1" applyAlignment="1">
      <alignment wrapText="1"/>
    </xf>
    <xf numFmtId="0" fontId="56" fillId="0" borderId="0" xfId="0" applyFont="1" applyAlignment="1">
      <alignment vertical="top"/>
    </xf>
    <xf numFmtId="0" fontId="60" fillId="0" borderId="0" xfId="0" applyFont="1"/>
    <xf numFmtId="0" fontId="60" fillId="0" borderId="0" xfId="0" applyFont="1" applyAlignment="1">
      <alignment vertical="center"/>
    </xf>
    <xf numFmtId="0" fontId="3" fillId="0" borderId="0" xfId="0" applyFont="1" applyAlignment="1">
      <alignment wrapText="1"/>
    </xf>
    <xf numFmtId="0" fontId="61" fillId="0" borderId="1" xfId="0" applyFont="1" applyBorder="1" applyAlignment="1">
      <alignment horizontal="left" vertical="center"/>
    </xf>
    <xf numFmtId="0" fontId="61" fillId="0" borderId="1" xfId="0" applyFont="1" applyBorder="1" applyAlignment="1">
      <alignment horizontal="left" vertical="center" wrapText="1"/>
    </xf>
    <xf numFmtId="0" fontId="3" fillId="0" borderId="0" xfId="0" applyFont="1" applyAlignment="1">
      <alignment horizontal="left"/>
    </xf>
    <xf numFmtId="0" fontId="4" fillId="0" borderId="0" xfId="0" applyFont="1" applyAlignment="1">
      <alignment horizontal="left"/>
    </xf>
    <xf numFmtId="0" fontId="0" fillId="0" borderId="1" xfId="0" applyBorder="1" applyAlignment="1">
      <alignment horizontal="right"/>
    </xf>
    <xf numFmtId="0" fontId="46" fillId="2" borderId="1" xfId="0" applyFont="1" applyFill="1" applyBorder="1" applyAlignment="1">
      <alignment horizontal="center"/>
    </xf>
    <xf numFmtId="0" fontId="46" fillId="2" borderId="1" xfId="0" applyFont="1" applyFill="1" applyBorder="1"/>
    <xf numFmtId="0" fontId="0" fillId="2" borderId="1" xfId="0" applyFill="1" applyBorder="1" applyAlignment="1">
      <alignment horizontal="center"/>
    </xf>
    <xf numFmtId="0" fontId="0" fillId="2" borderId="1" xfId="0" applyFill="1" applyBorder="1"/>
    <xf numFmtId="3" fontId="46" fillId="2" borderId="1" xfId="0" applyNumberFormat="1" applyFont="1" applyFill="1" applyBorder="1"/>
    <xf numFmtId="3" fontId="46" fillId="0" borderId="1" xfId="0" applyNumberFormat="1" applyFont="1" applyBorder="1"/>
    <xf numFmtId="0" fontId="66" fillId="0" borderId="0" xfId="0" applyFont="1" applyAlignment="1">
      <alignment vertical="center"/>
    </xf>
    <xf numFmtId="0" fontId="61" fillId="0" borderId="9" xfId="0" applyFont="1" applyBorder="1" applyAlignment="1">
      <alignment horizontal="left" vertical="center"/>
    </xf>
    <xf numFmtId="0" fontId="61" fillId="0" borderId="10" xfId="0" applyFont="1" applyBorder="1" applyAlignment="1">
      <alignment wrapText="1"/>
    </xf>
    <xf numFmtId="0" fontId="22" fillId="4" borderId="7" xfId="0" applyFont="1" applyFill="1" applyBorder="1" applyAlignment="1">
      <alignment horizontal="center" vertical="center"/>
    </xf>
    <xf numFmtId="0" fontId="22" fillId="0" borderId="6" xfId="0" applyFont="1" applyBorder="1" applyAlignment="1">
      <alignment horizontal="left" vertical="top" wrapText="1"/>
    </xf>
    <xf numFmtId="0" fontId="61" fillId="0" borderId="7" xfId="0" applyFont="1" applyBorder="1" applyAlignment="1">
      <alignment horizontal="left" vertical="center"/>
    </xf>
    <xf numFmtId="0" fontId="67" fillId="3" borderId="12" xfId="0" applyFont="1" applyFill="1" applyBorder="1" applyAlignment="1">
      <alignment horizontal="center" vertical="center"/>
    </xf>
    <xf numFmtId="0" fontId="61" fillId="3" borderId="12" xfId="0" applyFont="1" applyFill="1" applyBorder="1" applyAlignment="1">
      <alignment horizontal="center" vertical="center"/>
    </xf>
    <xf numFmtId="0" fontId="67" fillId="3" borderId="13" xfId="0" applyFont="1" applyFill="1" applyBorder="1" applyAlignment="1">
      <alignment horizontal="center" vertical="center"/>
    </xf>
    <xf numFmtId="0" fontId="61" fillId="3" borderId="11" xfId="0" applyFont="1" applyFill="1" applyBorder="1" applyAlignment="1">
      <alignment horizontal="center" vertical="center"/>
    </xf>
    <xf numFmtId="0" fontId="47" fillId="0" borderId="0" xfId="0" applyFont="1" applyAlignment="1">
      <alignment vertical="top"/>
    </xf>
    <xf numFmtId="0" fontId="47" fillId="0" borderId="0" xfId="0" quotePrefix="1" applyFont="1" applyAlignment="1">
      <alignment vertical="top"/>
    </xf>
    <xf numFmtId="0" fontId="47" fillId="0" borderId="0" xfId="0" applyFont="1" applyAlignment="1">
      <alignment horizontal="left" vertical="top" wrapText="1"/>
    </xf>
    <xf numFmtId="0" fontId="3" fillId="2" borderId="0" xfId="0" applyFont="1" applyFill="1"/>
    <xf numFmtId="0" fontId="6" fillId="2" borderId="0" xfId="0" applyFont="1" applyFill="1"/>
    <xf numFmtId="0" fontId="6" fillId="2" borderId="0" xfId="0" applyFont="1" applyFill="1" applyAlignment="1">
      <alignment vertical="center"/>
    </xf>
    <xf numFmtId="0" fontId="3" fillId="2" borderId="0" xfId="0" applyFont="1" applyFill="1" applyAlignment="1">
      <alignment vertical="center"/>
    </xf>
    <xf numFmtId="0" fontId="70" fillId="2" borderId="11" xfId="0" applyFont="1" applyFill="1" applyBorder="1" applyAlignment="1">
      <alignment horizontal="center" vertical="center"/>
    </xf>
    <xf numFmtId="0" fontId="70" fillId="0" borderId="13" xfId="0" applyFont="1" applyBorder="1" applyAlignment="1">
      <alignment vertical="center"/>
    </xf>
    <xf numFmtId="0" fontId="72" fillId="2" borderId="11" xfId="0" applyFont="1" applyFill="1" applyBorder="1" applyAlignment="1">
      <alignment horizontal="center" vertical="center"/>
    </xf>
    <xf numFmtId="0" fontId="70" fillId="0" borderId="13" xfId="0" applyFont="1" applyBorder="1" applyAlignment="1">
      <alignment vertical="center" wrapText="1"/>
    </xf>
    <xf numFmtId="0" fontId="48" fillId="6" borderId="31" xfId="0" applyFont="1" applyFill="1" applyBorder="1" applyAlignment="1">
      <alignment horizontal="center" vertical="center" wrapText="1"/>
    </xf>
    <xf numFmtId="0" fontId="48" fillId="4" borderId="31" xfId="0" applyFont="1" applyFill="1" applyBorder="1" applyAlignment="1">
      <alignment horizontal="center" vertical="center" wrapText="1"/>
    </xf>
    <xf numFmtId="0" fontId="47" fillId="5" borderId="31" xfId="0" applyFont="1" applyFill="1" applyBorder="1"/>
    <xf numFmtId="0" fontId="47" fillId="4" borderId="31" xfId="0" applyFont="1" applyFill="1" applyBorder="1"/>
    <xf numFmtId="0" fontId="47" fillId="4" borderId="33" xfId="0" applyFont="1" applyFill="1" applyBorder="1" applyAlignment="1">
      <alignment horizontal="center"/>
    </xf>
    <xf numFmtId="167" fontId="47" fillId="2" borderId="31" xfId="1" applyNumberFormat="1" applyFont="1" applyFill="1" applyBorder="1"/>
    <xf numFmtId="0" fontId="53" fillId="6" borderId="34" xfId="0" applyFont="1" applyFill="1" applyBorder="1" applyAlignment="1">
      <alignment horizontal="center" vertical="center" wrapText="1"/>
    </xf>
    <xf numFmtId="0" fontId="47" fillId="2" borderId="35" xfId="0" applyFont="1" applyFill="1" applyBorder="1" applyAlignment="1">
      <alignment horizontal="center"/>
    </xf>
    <xf numFmtId="0" fontId="47" fillId="2" borderId="31" xfId="0" applyFont="1" applyFill="1" applyBorder="1" applyAlignment="1">
      <alignment horizontal="center"/>
    </xf>
    <xf numFmtId="0" fontId="47" fillId="2" borderId="38" xfId="0" applyFont="1" applyFill="1" applyBorder="1" applyAlignment="1">
      <alignment horizontal="center"/>
    </xf>
    <xf numFmtId="0" fontId="66" fillId="2" borderId="40" xfId="0" applyFont="1" applyFill="1" applyBorder="1" applyAlignment="1">
      <alignment vertical="center"/>
    </xf>
    <xf numFmtId="0" fontId="3" fillId="2" borderId="41" xfId="0" applyFont="1" applyFill="1" applyBorder="1"/>
    <xf numFmtId="0" fontId="48" fillId="5" borderId="42" xfId="0" applyFont="1" applyFill="1" applyBorder="1" applyAlignment="1">
      <alignment vertical="center"/>
    </xf>
    <xf numFmtId="0" fontId="48" fillId="5" borderId="43" xfId="0" applyFont="1" applyFill="1" applyBorder="1" applyAlignment="1">
      <alignment vertical="center"/>
    </xf>
    <xf numFmtId="0" fontId="68" fillId="2" borderId="42" xfId="0" applyFont="1" applyFill="1" applyBorder="1" applyAlignment="1">
      <alignment horizontal="left" vertical="top" wrapText="1"/>
    </xf>
    <xf numFmtId="0" fontId="68" fillId="2" borderId="43" xfId="0" quotePrefix="1" applyFont="1" applyFill="1" applyBorder="1" applyAlignment="1">
      <alignment horizontal="left" vertical="top" wrapText="1"/>
    </xf>
    <xf numFmtId="0" fontId="68" fillId="2" borderId="42" xfId="0" quotePrefix="1" applyFont="1" applyFill="1" applyBorder="1" applyAlignment="1">
      <alignment horizontal="left" vertical="top" wrapText="1"/>
    </xf>
    <xf numFmtId="0" fontId="3" fillId="2" borderId="42" xfId="0" quotePrefix="1" applyFont="1" applyFill="1" applyBorder="1" applyAlignment="1">
      <alignment horizontal="left" vertical="top" wrapText="1"/>
    </xf>
    <xf numFmtId="0" fontId="48" fillId="3" borderId="44" xfId="0" applyFont="1" applyFill="1" applyBorder="1"/>
    <xf numFmtId="0" fontId="3" fillId="3" borderId="45" xfId="0" applyFont="1" applyFill="1" applyBorder="1"/>
    <xf numFmtId="0" fontId="4" fillId="0" borderId="29" xfId="0" applyFont="1" applyBorder="1"/>
    <xf numFmtId="0" fontId="57" fillId="0" borderId="30" xfId="0" applyFont="1" applyBorder="1" applyAlignment="1">
      <alignment vertical="top" wrapText="1"/>
    </xf>
    <xf numFmtId="0" fontId="4" fillId="0" borderId="39" xfId="0" applyFont="1" applyBorder="1" applyAlignment="1">
      <alignment wrapText="1"/>
    </xf>
    <xf numFmtId="0" fontId="4" fillId="0" borderId="32" xfId="0" applyFont="1" applyBorder="1"/>
    <xf numFmtId="0" fontId="58" fillId="0" borderId="0" xfId="0" applyFont="1" applyAlignment="1">
      <alignment vertical="center"/>
    </xf>
    <xf numFmtId="0" fontId="55" fillId="0" borderId="0" xfId="0" applyFont="1" applyAlignment="1">
      <alignment vertical="center"/>
    </xf>
    <xf numFmtId="0" fontId="4" fillId="0" borderId="31" xfId="0" applyFont="1" applyBorder="1" applyAlignment="1">
      <alignment wrapText="1"/>
    </xf>
    <xf numFmtId="0" fontId="59" fillId="0" borderId="0" xfId="0" applyFont="1" applyAlignment="1">
      <alignment vertical="center"/>
    </xf>
    <xf numFmtId="0" fontId="62" fillId="0" borderId="0" xfId="0" applyFont="1"/>
    <xf numFmtId="0" fontId="63" fillId="0" borderId="0" xfId="0" applyFont="1"/>
    <xf numFmtId="0" fontId="63" fillId="0" borderId="0" xfId="0" applyFont="1" applyAlignment="1">
      <alignment vertical="center"/>
    </xf>
    <xf numFmtId="0" fontId="6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wrapText="1"/>
    </xf>
    <xf numFmtId="0" fontId="65" fillId="0" borderId="0" xfId="0" applyFont="1"/>
    <xf numFmtId="0" fontId="61" fillId="0" borderId="0" xfId="0" applyFont="1" applyAlignment="1">
      <alignment horizontal="left" vertical="center"/>
    </xf>
    <xf numFmtId="0" fontId="61" fillId="0" borderId="0" xfId="0" applyFont="1" applyAlignment="1">
      <alignment wrapText="1"/>
    </xf>
    <xf numFmtId="0" fontId="3" fillId="0" borderId="32" xfId="0" applyFont="1" applyBorder="1"/>
    <xf numFmtId="0" fontId="3" fillId="0" borderId="32" xfId="0" applyFont="1" applyBorder="1" applyAlignment="1">
      <alignment horizontal="left"/>
    </xf>
    <xf numFmtId="0" fontId="60" fillId="0" borderId="32" xfId="0" applyFont="1" applyBorder="1"/>
    <xf numFmtId="0" fontId="60" fillId="0" borderId="36" xfId="0" applyFont="1" applyBorder="1"/>
    <xf numFmtId="0" fontId="4" fillId="0" borderId="37" xfId="0" applyFont="1" applyBorder="1"/>
    <xf numFmtId="0" fontId="4" fillId="0" borderId="38" xfId="0" applyFont="1" applyBorder="1" applyAlignment="1">
      <alignment wrapText="1"/>
    </xf>
    <xf numFmtId="0" fontId="24" fillId="0" borderId="0" xfId="0" applyFont="1"/>
    <xf numFmtId="0" fontId="24" fillId="0" borderId="0" xfId="0" applyFont="1" applyAlignment="1">
      <alignment horizontal="left" vertical="center"/>
    </xf>
    <xf numFmtId="0" fontId="24" fillId="0" borderId="0" xfId="0" applyFont="1" applyAlignment="1">
      <alignment horizontal="center" vertical="center"/>
    </xf>
    <xf numFmtId="0" fontId="74" fillId="2" borderId="43" xfId="0" applyFont="1" applyFill="1" applyBorder="1" applyAlignment="1">
      <alignment horizontal="left"/>
    </xf>
    <xf numFmtId="0" fontId="74" fillId="2" borderId="43" xfId="0" applyFont="1" applyFill="1" applyBorder="1" applyAlignment="1">
      <alignment horizontal="left" vertical="top" wrapText="1"/>
    </xf>
    <xf numFmtId="0" fontId="74" fillId="2" borderId="43" xfId="0" applyFont="1" applyFill="1" applyBorder="1" applyAlignment="1">
      <alignment horizontal="left" vertical="top"/>
    </xf>
    <xf numFmtId="0" fontId="74" fillId="2" borderId="43" xfId="0" applyFont="1" applyFill="1" applyBorder="1" applyAlignment="1">
      <alignment horizontal="left" wrapText="1"/>
    </xf>
    <xf numFmtId="0" fontId="0" fillId="0" borderId="0" xfId="0" applyAlignment="1">
      <alignment horizontal="left"/>
    </xf>
    <xf numFmtId="0" fontId="75" fillId="0" borderId="0" xfId="0" applyFont="1"/>
    <xf numFmtId="0" fontId="77" fillId="6" borderId="50" xfId="0" applyFont="1" applyFill="1" applyBorder="1" applyAlignment="1">
      <alignment horizontal="center" vertical="center" wrapText="1"/>
    </xf>
    <xf numFmtId="167" fontId="53" fillId="2" borderId="47" xfId="1" applyNumberFormat="1" applyFont="1" applyFill="1" applyBorder="1" applyAlignment="1">
      <alignment horizontal="right"/>
    </xf>
    <xf numFmtId="0" fontId="53" fillId="2" borderId="49" xfId="1" applyNumberFormat="1" applyFont="1" applyFill="1" applyBorder="1" applyAlignment="1">
      <alignment horizontal="left"/>
    </xf>
    <xf numFmtId="167" fontId="53" fillId="6" borderId="51" xfId="1" applyNumberFormat="1" applyFont="1" applyFill="1" applyBorder="1" applyAlignment="1">
      <alignment horizontal="center" vertical="center" wrapText="1"/>
    </xf>
    <xf numFmtId="167" fontId="48" fillId="4" borderId="53" xfId="1" applyNumberFormat="1" applyFont="1" applyFill="1" applyBorder="1" applyAlignment="1">
      <alignment horizontal="center" vertical="center" wrapText="1"/>
    </xf>
    <xf numFmtId="167" fontId="47" fillId="6" borderId="55" xfId="1" applyNumberFormat="1" applyFont="1" applyFill="1" applyBorder="1"/>
    <xf numFmtId="167" fontId="47" fillId="6" borderId="55" xfId="1" applyNumberFormat="1" applyFont="1" applyFill="1" applyBorder="1" applyAlignment="1">
      <alignment vertical="top"/>
    </xf>
    <xf numFmtId="0" fontId="47" fillId="5" borderId="53" xfId="0" applyFont="1" applyFill="1" applyBorder="1"/>
    <xf numFmtId="0" fontId="47" fillId="4" borderId="53" xfId="0" applyFont="1" applyFill="1" applyBorder="1"/>
    <xf numFmtId="0" fontId="47" fillId="4" borderId="57" xfId="0" applyFont="1" applyFill="1" applyBorder="1" applyAlignment="1">
      <alignment horizontal="center"/>
    </xf>
    <xf numFmtId="0" fontId="47" fillId="0" borderId="55" xfId="0" applyFont="1" applyBorder="1" applyAlignment="1">
      <alignment horizontal="center"/>
    </xf>
    <xf numFmtId="0" fontId="53" fillId="6" borderId="50" xfId="0" applyFont="1" applyFill="1" applyBorder="1" applyAlignment="1">
      <alignment horizontal="center" vertical="center" wrapText="1"/>
    </xf>
    <xf numFmtId="0" fontId="53" fillId="6" borderId="51" xfId="0" applyFont="1" applyFill="1" applyBorder="1" applyAlignment="1">
      <alignment horizontal="center" vertical="center" wrapText="1"/>
    </xf>
    <xf numFmtId="167" fontId="47" fillId="2" borderId="59" xfId="1" applyNumberFormat="1" applyFont="1" applyFill="1" applyBorder="1"/>
    <xf numFmtId="167" fontId="47" fillId="2" borderId="53" xfId="1" applyNumberFormat="1" applyFont="1" applyFill="1" applyBorder="1"/>
    <xf numFmtId="167" fontId="47" fillId="2" borderId="62" xfId="1" applyNumberFormat="1" applyFont="1" applyFill="1" applyBorder="1"/>
    <xf numFmtId="2" fontId="47" fillId="2" borderId="53" xfId="1" applyNumberFormat="1" applyFont="1" applyFill="1" applyBorder="1"/>
    <xf numFmtId="167" fontId="47" fillId="2" borderId="64" xfId="1" applyNumberFormat="1" applyFont="1" applyFill="1" applyBorder="1"/>
    <xf numFmtId="167" fontId="76" fillId="2" borderId="46" xfId="1" applyNumberFormat="1" applyFont="1" applyFill="1" applyBorder="1"/>
    <xf numFmtId="167" fontId="77" fillId="6" borderId="50" xfId="1" applyNumberFormat="1" applyFont="1" applyFill="1" applyBorder="1" applyAlignment="1">
      <alignment horizontal="center" vertical="center" wrapText="1"/>
    </xf>
    <xf numFmtId="167" fontId="78" fillId="4" borderId="52" xfId="1" applyNumberFormat="1" applyFont="1" applyFill="1" applyBorder="1" applyAlignment="1">
      <alignment horizontal="center" vertical="center" wrapText="1"/>
    </xf>
    <xf numFmtId="167" fontId="76" fillId="38" borderId="66" xfId="1" applyNumberFormat="1" applyFont="1" applyFill="1" applyBorder="1"/>
    <xf numFmtId="167" fontId="76" fillId="2" borderId="52" xfId="1" applyNumberFormat="1" applyFont="1" applyFill="1" applyBorder="1"/>
    <xf numFmtId="167" fontId="76" fillId="2" borderId="58" xfId="1" applyNumberFormat="1" applyFont="1" applyFill="1" applyBorder="1"/>
    <xf numFmtId="167" fontId="76" fillId="2" borderId="63" xfId="1" applyNumberFormat="1" applyFont="1" applyFill="1" applyBorder="1"/>
    <xf numFmtId="167" fontId="76" fillId="2" borderId="60" xfId="1" applyNumberFormat="1" applyFont="1" applyFill="1" applyBorder="1"/>
    <xf numFmtId="167" fontId="47" fillId="2" borderId="61" xfId="1" applyNumberFormat="1" applyFont="1" applyFill="1" applyBorder="1"/>
    <xf numFmtId="167" fontId="53" fillId="2" borderId="46" xfId="1" applyNumberFormat="1" applyFont="1" applyFill="1" applyBorder="1" applyAlignment="1">
      <alignment horizontal="right"/>
    </xf>
    <xf numFmtId="167" fontId="53" fillId="6" borderId="50" xfId="1" applyNumberFormat="1" applyFont="1" applyFill="1" applyBorder="1" applyAlignment="1">
      <alignment horizontal="center" vertical="center" wrapText="1"/>
    </xf>
    <xf numFmtId="167" fontId="48" fillId="4" borderId="52" xfId="1" applyNumberFormat="1" applyFont="1" applyFill="1" applyBorder="1" applyAlignment="1">
      <alignment horizontal="center" vertical="center" wrapText="1"/>
    </xf>
    <xf numFmtId="167" fontId="47" fillId="38" borderId="54" xfId="1" applyNumberFormat="1" applyFont="1" applyFill="1" applyBorder="1"/>
    <xf numFmtId="167" fontId="47" fillId="38" borderId="54" xfId="1" applyNumberFormat="1" applyFont="1" applyFill="1" applyBorder="1" applyAlignment="1">
      <alignment vertical="top"/>
    </xf>
    <xf numFmtId="0" fontId="47" fillId="5" borderId="52" xfId="0" applyFont="1" applyFill="1" applyBorder="1"/>
    <xf numFmtId="0" fontId="47" fillId="4" borderId="52" xfId="0" applyFont="1" applyFill="1" applyBorder="1"/>
    <xf numFmtId="169" fontId="47" fillId="38" borderId="54" xfId="1" applyNumberFormat="1" applyFont="1" applyFill="1" applyBorder="1"/>
    <xf numFmtId="167" fontId="47" fillId="38" borderId="65" xfId="1" applyNumberFormat="1" applyFont="1" applyFill="1" applyBorder="1"/>
    <xf numFmtId="0" fontId="47" fillId="4" borderId="56" xfId="0" applyFont="1" applyFill="1" applyBorder="1" applyAlignment="1">
      <alignment horizontal="center"/>
    </xf>
    <xf numFmtId="167" fontId="47" fillId="38" borderId="66" xfId="1" applyNumberFormat="1" applyFont="1" applyFill="1" applyBorder="1"/>
    <xf numFmtId="167" fontId="47" fillId="2" borderId="52" xfId="1" applyNumberFormat="1" applyFont="1" applyFill="1" applyBorder="1"/>
    <xf numFmtId="167" fontId="47" fillId="2" borderId="58" xfId="1" applyNumberFormat="1" applyFont="1" applyFill="1" applyBorder="1"/>
    <xf numFmtId="167" fontId="47" fillId="2" borderId="63" xfId="1" applyNumberFormat="1" applyFont="1" applyFill="1" applyBorder="1"/>
    <xf numFmtId="167" fontId="47" fillId="2" borderId="60" xfId="1" applyNumberFormat="1" applyFont="1" applyFill="1" applyBorder="1"/>
    <xf numFmtId="167" fontId="47" fillId="38" borderId="67" xfId="1" applyNumberFormat="1" applyFont="1" applyFill="1" applyBorder="1"/>
    <xf numFmtId="0" fontId="52" fillId="2" borderId="39" xfId="0" applyFont="1" applyFill="1" applyBorder="1" applyAlignment="1">
      <alignment horizontal="center"/>
    </xf>
    <xf numFmtId="0" fontId="47" fillId="0" borderId="68" xfId="0" applyFont="1" applyBorder="1" applyAlignment="1">
      <alignment horizontal="center"/>
    </xf>
    <xf numFmtId="0" fontId="47" fillId="0" borderId="68" xfId="0" applyFont="1" applyBorder="1" applyAlignment="1">
      <alignment horizontal="center" vertical="top"/>
    </xf>
    <xf numFmtId="0" fontId="80" fillId="39" borderId="0" xfId="0" applyFont="1" applyFill="1" applyAlignment="1">
      <alignment horizontal="left" vertical="center" wrapText="1" indent="1"/>
    </xf>
    <xf numFmtId="0" fontId="79" fillId="39" borderId="0" xfId="0" applyFont="1" applyFill="1" applyAlignment="1">
      <alignment horizontal="left" vertical="center" wrapText="1" indent="1"/>
    </xf>
    <xf numFmtId="0" fontId="81" fillId="39" borderId="0" xfId="0" applyFont="1" applyFill="1" applyAlignment="1">
      <alignment horizontal="left" vertical="center" wrapText="1" indent="1"/>
    </xf>
    <xf numFmtId="0" fontId="82" fillId="0" borderId="46" xfId="0" applyFont="1" applyBorder="1" applyAlignment="1">
      <alignment vertical="top"/>
    </xf>
    <xf numFmtId="0" fontId="82" fillId="0" borderId="47" xfId="0" applyFont="1" applyBorder="1"/>
    <xf numFmtId="0" fontId="82" fillId="0" borderId="48" xfId="0" applyFont="1" applyBorder="1" applyAlignment="1">
      <alignment horizontal="center"/>
    </xf>
    <xf numFmtId="167" fontId="3" fillId="0" borderId="47" xfId="1" applyNumberFormat="1" applyFont="1" applyBorder="1"/>
    <xf numFmtId="167" fontId="83" fillId="2" borderId="47" xfId="1" applyNumberFormat="1" applyFont="1" applyFill="1" applyBorder="1" applyAlignment="1">
      <alignment horizontal="right"/>
    </xf>
    <xf numFmtId="0" fontId="83" fillId="2" borderId="49" xfId="1" applyNumberFormat="1" applyFont="1" applyFill="1" applyBorder="1" applyAlignment="1">
      <alignment horizontal="left"/>
    </xf>
    <xf numFmtId="0" fontId="83" fillId="6" borderId="50" xfId="0" applyFont="1" applyFill="1" applyBorder="1" applyAlignment="1">
      <alignment horizontal="left" vertical="center" wrapText="1"/>
    </xf>
    <xf numFmtId="0" fontId="83" fillId="6" borderId="26" xfId="0" applyFont="1" applyFill="1" applyBorder="1" applyAlignment="1">
      <alignment horizontal="center" vertical="center" wrapText="1"/>
    </xf>
    <xf numFmtId="167" fontId="83" fillId="6" borderId="26" xfId="1" applyNumberFormat="1" applyFont="1" applyFill="1" applyBorder="1" applyAlignment="1">
      <alignment horizontal="center" vertical="center" wrapText="1"/>
    </xf>
    <xf numFmtId="167" fontId="83" fillId="6" borderId="51" xfId="1" applyNumberFormat="1" applyFont="1" applyFill="1" applyBorder="1" applyAlignment="1">
      <alignment horizontal="center" vertical="center" wrapText="1"/>
    </xf>
    <xf numFmtId="0" fontId="6" fillId="4" borderId="52" xfId="0" applyFont="1" applyFill="1" applyBorder="1" applyAlignment="1">
      <alignment horizontal="left" vertical="center"/>
    </xf>
    <xf numFmtId="0" fontId="6" fillId="4" borderId="0" xfId="0" applyFont="1" applyFill="1" applyAlignment="1">
      <alignment horizontal="center" vertical="center" wrapText="1"/>
    </xf>
    <xf numFmtId="167" fontId="6" fillId="4" borderId="0" xfId="1" applyNumberFormat="1" applyFont="1" applyFill="1" applyBorder="1" applyAlignment="1">
      <alignment horizontal="center" vertical="center" wrapText="1"/>
    </xf>
    <xf numFmtId="167" fontId="6" fillId="4" borderId="53" xfId="1" applyNumberFormat="1" applyFont="1" applyFill="1" applyBorder="1" applyAlignment="1">
      <alignment horizontal="center" vertical="center" wrapText="1"/>
    </xf>
    <xf numFmtId="0" fontId="3" fillId="0" borderId="54" xfId="0" applyFont="1" applyBorder="1"/>
    <xf numFmtId="0" fontId="3" fillId="0" borderId="2" xfId="0" applyFont="1" applyBorder="1"/>
    <xf numFmtId="0" fontId="3" fillId="0" borderId="2" xfId="0" applyFont="1" applyBorder="1" applyAlignment="1">
      <alignment horizontal="center"/>
    </xf>
    <xf numFmtId="167" fontId="3" fillId="38" borderId="2" xfId="1" applyNumberFormat="1" applyFont="1" applyFill="1" applyBorder="1"/>
    <xf numFmtId="165" fontId="3" fillId="2" borderId="2" xfId="1" applyFont="1" applyFill="1" applyBorder="1"/>
    <xf numFmtId="167" fontId="3" fillId="6" borderId="55" xfId="1" applyNumberFormat="1" applyFont="1" applyFill="1" applyBorder="1"/>
    <xf numFmtId="0" fontId="3" fillId="0" borderId="54" xfId="0" applyFont="1" applyBorder="1" applyAlignment="1">
      <alignment vertical="top" wrapText="1"/>
    </xf>
    <xf numFmtId="0" fontId="3" fillId="0" borderId="2" xfId="0" applyFont="1" applyBorder="1" applyAlignment="1">
      <alignment vertical="top"/>
    </xf>
    <xf numFmtId="0" fontId="3" fillId="0" borderId="2" xfId="0" applyFont="1" applyBorder="1" applyAlignment="1">
      <alignment horizontal="center" vertical="top"/>
    </xf>
    <xf numFmtId="167" fontId="3" fillId="38" borderId="2" xfId="1" applyNumberFormat="1" applyFont="1" applyFill="1" applyBorder="1" applyAlignment="1">
      <alignment vertical="top"/>
    </xf>
    <xf numFmtId="167" fontId="3" fillId="6" borderId="55" xfId="1" applyNumberFormat="1" applyFont="1" applyFill="1" applyBorder="1" applyAlignment="1">
      <alignment vertical="top"/>
    </xf>
    <xf numFmtId="0" fontId="6" fillId="5" borderId="52" xfId="0" applyFont="1" applyFill="1" applyBorder="1" applyAlignment="1">
      <alignment vertical="center"/>
    </xf>
    <xf numFmtId="0" fontId="3" fillId="5" borderId="0" xfId="0" applyFont="1" applyFill="1"/>
    <xf numFmtId="0" fontId="3" fillId="5" borderId="53" xfId="0" applyFont="1" applyFill="1" applyBorder="1"/>
    <xf numFmtId="167" fontId="3" fillId="38" borderId="5" xfId="1" applyNumberFormat="1" applyFont="1" applyFill="1" applyBorder="1"/>
    <xf numFmtId="0" fontId="6" fillId="4" borderId="52" xfId="0" applyFont="1" applyFill="1" applyBorder="1" applyAlignment="1">
      <alignment vertical="center"/>
    </xf>
    <xf numFmtId="0" fontId="3" fillId="4" borderId="0" xfId="0" applyFont="1" applyFill="1"/>
    <xf numFmtId="0" fontId="3" fillId="4" borderId="53" xfId="0" applyFont="1" applyFill="1" applyBorder="1"/>
    <xf numFmtId="169" fontId="3" fillId="38" borderId="2" xfId="1" applyNumberFormat="1" applyFont="1" applyFill="1" applyBorder="1"/>
    <xf numFmtId="167" fontId="3" fillId="38" borderId="4" xfId="1" applyNumberFormat="1" applyFont="1" applyFill="1" applyBorder="1"/>
    <xf numFmtId="0" fontId="6" fillId="4" borderId="56" xfId="0" applyFont="1" applyFill="1" applyBorder="1"/>
    <xf numFmtId="0" fontId="3" fillId="4" borderId="3" xfId="0" applyFont="1" applyFill="1" applyBorder="1"/>
    <xf numFmtId="0" fontId="3" fillId="4" borderId="3" xfId="0" applyFont="1" applyFill="1" applyBorder="1" applyAlignment="1">
      <alignment horizontal="center"/>
    </xf>
    <xf numFmtId="0" fontId="3" fillId="4" borderId="57" xfId="0" applyFont="1" applyFill="1" applyBorder="1" applyAlignment="1">
      <alignment horizontal="center"/>
    </xf>
    <xf numFmtId="167" fontId="3" fillId="38" borderId="25" xfId="1" applyNumberFormat="1" applyFont="1" applyFill="1" applyBorder="1"/>
    <xf numFmtId="0" fontId="3" fillId="0" borderId="55" xfId="0" applyFont="1" applyBorder="1" applyAlignment="1">
      <alignment horizontal="center"/>
    </xf>
    <xf numFmtId="0" fontId="6" fillId="2" borderId="52" xfId="0" applyFont="1" applyFill="1" applyBorder="1"/>
    <xf numFmtId="0" fontId="3" fillId="2" borderId="0" xfId="0" applyFont="1" applyFill="1" applyAlignment="1">
      <alignment horizontal="center"/>
    </xf>
    <xf numFmtId="0" fontId="3" fillId="2" borderId="53" xfId="0" applyFont="1" applyFill="1" applyBorder="1" applyAlignment="1">
      <alignment horizontal="center"/>
    </xf>
    <xf numFmtId="0" fontId="83" fillId="6" borderId="50" xfId="0" applyFont="1" applyFill="1" applyBorder="1" applyAlignment="1">
      <alignment horizontal="center" vertical="center" wrapText="1"/>
    </xf>
    <xf numFmtId="0" fontId="83" fillId="6" borderId="51" xfId="0" applyFont="1" applyFill="1" applyBorder="1" applyAlignment="1">
      <alignment horizontal="center" vertical="center" wrapText="1"/>
    </xf>
    <xf numFmtId="0" fontId="3" fillId="2" borderId="58" xfId="0" applyFont="1" applyFill="1" applyBorder="1"/>
    <xf numFmtId="0" fontId="3" fillId="2" borderId="27" xfId="0" applyFont="1" applyFill="1" applyBorder="1"/>
    <xf numFmtId="0" fontId="3" fillId="2" borderId="27" xfId="0" applyFont="1" applyFill="1" applyBorder="1" applyAlignment="1">
      <alignment horizontal="center"/>
    </xf>
    <xf numFmtId="167" fontId="3" fillId="2" borderId="59" xfId="1" applyNumberFormat="1" applyFont="1" applyFill="1" applyBorder="1"/>
    <xf numFmtId="0" fontId="3" fillId="2" borderId="52" xfId="0" applyFont="1" applyFill="1" applyBorder="1"/>
    <xf numFmtId="167" fontId="3" fillId="2" borderId="53" xfId="1" applyNumberFormat="1" applyFont="1" applyFill="1" applyBorder="1"/>
    <xf numFmtId="0" fontId="3" fillId="2" borderId="60" xfId="0" applyFont="1" applyFill="1" applyBorder="1"/>
    <xf numFmtId="0" fontId="3" fillId="2" borderId="61" xfId="0" applyFont="1" applyFill="1" applyBorder="1"/>
    <xf numFmtId="0" fontId="3" fillId="2" borderId="61" xfId="0" applyFont="1" applyFill="1" applyBorder="1" applyAlignment="1">
      <alignment horizontal="center"/>
    </xf>
    <xf numFmtId="167" fontId="3" fillId="2" borderId="62" xfId="1" applyNumberFormat="1" applyFont="1" applyFill="1" applyBorder="1"/>
    <xf numFmtId="2" fontId="3" fillId="2" borderId="53" xfId="1" applyNumberFormat="1" applyFont="1" applyFill="1" applyBorder="1"/>
    <xf numFmtId="0" fontId="3" fillId="2" borderId="63" xfId="0" applyFont="1" applyFill="1" applyBorder="1"/>
    <xf numFmtId="0" fontId="3" fillId="2" borderId="28" xfId="0" applyFont="1" applyFill="1" applyBorder="1"/>
    <xf numFmtId="0" fontId="3" fillId="2" borderId="28" xfId="0" applyFont="1" applyFill="1" applyBorder="1" applyAlignment="1">
      <alignment horizontal="center"/>
    </xf>
    <xf numFmtId="167" fontId="3" fillId="2" borderId="64" xfId="1" applyNumberFormat="1" applyFont="1" applyFill="1" applyBorder="1"/>
    <xf numFmtId="0" fontId="3" fillId="2" borderId="62" xfId="0" applyFont="1" applyFill="1" applyBorder="1" applyAlignment="1">
      <alignment horizontal="center"/>
    </xf>
    <xf numFmtId="0" fontId="61" fillId="0" borderId="0" xfId="0" applyFont="1" applyAlignment="1">
      <alignment horizontal="left" vertical="center"/>
    </xf>
    <xf numFmtId="0" fontId="69" fillId="0" borderId="14" xfId="0" applyFont="1" applyBorder="1" applyAlignment="1">
      <alignment horizontal="left" vertical="center"/>
    </xf>
    <xf numFmtId="0" fontId="69" fillId="0" borderId="15" xfId="0" applyFont="1" applyBorder="1" applyAlignment="1">
      <alignment horizontal="left" vertical="center"/>
    </xf>
    <xf numFmtId="0" fontId="69" fillId="0" borderId="8" xfId="0" applyFont="1" applyBorder="1" applyAlignment="1">
      <alignment horizontal="left" vertical="center"/>
    </xf>
    <xf numFmtId="0" fontId="69" fillId="0" borderId="7" xfId="0" applyFont="1" applyBorder="1" applyAlignment="1">
      <alignment horizontal="left" vertical="center"/>
    </xf>
    <xf numFmtId="165" fontId="3" fillId="2" borderId="2" xfId="1" applyFont="1" applyFill="1" applyBorder="1" applyAlignment="1">
      <alignment horizontal="center"/>
    </xf>
    <xf numFmtId="165" fontId="3" fillId="2" borderId="2" xfId="1" applyFont="1" applyFill="1" applyBorder="1" applyAlignment="1">
      <alignment horizontal="center" vertical="top"/>
    </xf>
    <xf numFmtId="167" fontId="3" fillId="38" borderId="54" xfId="1" applyNumberFormat="1" applyFont="1" applyFill="1" applyBorder="1"/>
    <xf numFmtId="167" fontId="3" fillId="38" borderId="54" xfId="1" applyNumberFormat="1" applyFont="1" applyFill="1" applyBorder="1" applyAlignment="1">
      <alignment vertical="top"/>
    </xf>
    <xf numFmtId="0" fontId="3" fillId="5" borderId="52" xfId="0" applyFont="1" applyFill="1" applyBorder="1"/>
    <xf numFmtId="0" fontId="3" fillId="4" borderId="52" xfId="0" applyFont="1" applyFill="1" applyBorder="1"/>
    <xf numFmtId="169" fontId="3" fillId="38" borderId="54" xfId="1" applyNumberFormat="1" applyFont="1" applyFill="1" applyBorder="1"/>
    <xf numFmtId="167" fontId="3" fillId="38" borderId="65" xfId="1" applyNumberFormat="1" applyFont="1" applyFill="1" applyBorder="1"/>
    <xf numFmtId="0" fontId="3" fillId="4" borderId="56" xfId="0" applyFont="1" applyFill="1" applyBorder="1" applyAlignment="1">
      <alignment horizontal="center"/>
    </xf>
  </cellXfs>
  <cellStyles count="73">
    <cellStyle name="20% - Accent1 2" xfId="49"/>
    <cellStyle name="20% - Accent2 2" xfId="53"/>
    <cellStyle name="20% - Accent3 2" xfId="57"/>
    <cellStyle name="20% - Accent4 2" xfId="61"/>
    <cellStyle name="20% - Accent5 2" xfId="65"/>
    <cellStyle name="20% - Accent6 2" xfId="69"/>
    <cellStyle name="40% - Accent1 2" xfId="50"/>
    <cellStyle name="40% - Accent2 2" xfId="54"/>
    <cellStyle name="40% - Accent3 2" xfId="58"/>
    <cellStyle name="40% - Accent4 2" xfId="62"/>
    <cellStyle name="40% - Accent5 2" xfId="66"/>
    <cellStyle name="40% - Accent6 2" xfId="70"/>
    <cellStyle name="60% - Accent1 2" xfId="51"/>
    <cellStyle name="60% - Accent2 2" xfId="55"/>
    <cellStyle name="60% - Accent3 2" xfId="59"/>
    <cellStyle name="60% - Accent4 2" xfId="63"/>
    <cellStyle name="60% - Accent5 2" xfId="67"/>
    <cellStyle name="60% - Accent6 2" xfId="71"/>
    <cellStyle name="Accent1 2" xfId="48"/>
    <cellStyle name="Accent2 2" xfId="52"/>
    <cellStyle name="Accent3 2" xfId="56"/>
    <cellStyle name="Accent4 2" xfId="60"/>
    <cellStyle name="Accent5 2" xfId="64"/>
    <cellStyle name="Accent6 2" xfId="68"/>
    <cellStyle name="Berekening 2" xfId="41"/>
    <cellStyle name="Comma 2" xfId="6"/>
    <cellStyle name="Comma 3" xfId="24"/>
    <cellStyle name="Controlecel 2" xfId="43"/>
    <cellStyle name="Gekoppelde cel 2" xfId="42"/>
    <cellStyle name="Goed 2" xfId="36"/>
    <cellStyle name="Hyperlink 2" xfId="26"/>
    <cellStyle name="Invoer 2" xfId="39"/>
    <cellStyle name="Komma" xfId="1" builtinId="3"/>
    <cellStyle name="Kop 1 2" xfId="32"/>
    <cellStyle name="Kop 2 2" xfId="33"/>
    <cellStyle name="Kop 3 2" xfId="34"/>
    <cellStyle name="Kop 4 2" xfId="35"/>
    <cellStyle name="Neutraal 2" xfId="38"/>
    <cellStyle name="Normal 11" xfId="5"/>
    <cellStyle name="Normal 12" xfId="4"/>
    <cellStyle name="Normal 17" xfId="7"/>
    <cellStyle name="Normal 18" xfId="9"/>
    <cellStyle name="Normal 19" xfId="8"/>
    <cellStyle name="Normal 2" xfId="72"/>
    <cellStyle name="Normal 20" xfId="10"/>
    <cellStyle name="Normal 22" xfId="11"/>
    <cellStyle name="Normal 23" xfId="12"/>
    <cellStyle name="Normal 25" xfId="13"/>
    <cellStyle name="Normal 26" xfId="14"/>
    <cellStyle name="Normal 27" xfId="15"/>
    <cellStyle name="Normal 28" xfId="16"/>
    <cellStyle name="Normal 29" xfId="17"/>
    <cellStyle name="Normal 3 3" xfId="25"/>
    <cellStyle name="Normal 30" xfId="18"/>
    <cellStyle name="Normal 31" xfId="19"/>
    <cellStyle name="Normal 32" xfId="20"/>
    <cellStyle name="Normal 33" xfId="21"/>
    <cellStyle name="Normal 34" xfId="22"/>
    <cellStyle name="Normal 4" xfId="23"/>
    <cellStyle name="Normal 8" xfId="3"/>
    <cellStyle name="Normal 9" xfId="2"/>
    <cellStyle name="Notitie 2" xfId="45"/>
    <cellStyle name="Ongeldig 2" xfId="37"/>
    <cellStyle name="Procent" xfId="27" builtinId="5"/>
    <cellStyle name="Standaard" xfId="0" builtinId="0"/>
    <cellStyle name="Standaard 2" xfId="28"/>
    <cellStyle name="Standaard 3" xfId="30"/>
    <cellStyle name="Titel 2" xfId="31"/>
    <cellStyle name="Totaal 2" xfId="47"/>
    <cellStyle name="Uitvoer 2" xfId="40"/>
    <cellStyle name="Valuta 2" xfId="29"/>
    <cellStyle name="Verklarende tekst 2" xfId="46"/>
    <cellStyle name="Waarschuwingstekst 2" xfId="44"/>
  </cellStyles>
  <dxfs count="0"/>
  <tableStyles count="0" defaultTableStyle="TableStyleMedium2" defaultPivotStyle="PivotStyleLight16"/>
  <colors>
    <mruColors>
      <color rgb="FFE897EA"/>
      <color rgb="FF61B98F"/>
      <color rgb="FFE3F7F3"/>
      <color rgb="FFA9D08E"/>
      <color rgb="FF0B3A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3"/>
    </mc:Choice>
    <mc:Fallback>
      <c:style val="3"/>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321333395670673"/>
          <c:y val="0.10274274424190759"/>
          <c:w val="0.66609238393566783"/>
          <c:h val="0.86405996038866351"/>
        </c:manualLayout>
      </c:layout>
      <c:doughnutChart>
        <c:varyColors val="1"/>
        <c:dLbls>
          <c:showLegendKey val="0"/>
          <c:showVal val="0"/>
          <c:showCatName val="0"/>
          <c:showSerName val="0"/>
          <c:showPercent val="1"/>
          <c:showBubbleSize val="0"/>
          <c:showLeaderLines val="0"/>
        </c:dLbls>
        <c:firstSliceAng val="0"/>
        <c:holeSize val="50"/>
      </c:doughnutChart>
      <c:spPr>
        <a:noFill/>
        <a:ln>
          <a:noFill/>
        </a:ln>
        <a:effectLst/>
      </c:spPr>
    </c:plotArea>
    <c:plotVisOnly val="1"/>
    <c:dispBlanksAs val="gap"/>
    <c:showDLblsOverMax val="0"/>
    <c:extLst xmlns:c16r2="http://schemas.microsoft.com/office/drawing/2015/06/chart"/>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0036437556908239E-2"/>
          <c:y val="0.11171961534219137"/>
          <c:w val="0.88705902521793623"/>
          <c:h val="0.77470149424323931"/>
        </c:manualLayout>
      </c:layout>
      <c:barChart>
        <c:barDir val="col"/>
        <c:grouping val="stacked"/>
        <c:varyColors val="0"/>
        <c:ser>
          <c:idx val="1"/>
          <c:order val="0"/>
          <c:tx>
            <c:strRef>
              <c:f>'CO2-Footprint'!$A$26</c:f>
              <c:strCache>
                <c:ptCount val="1"/>
                <c:pt idx="0">
                  <c:v>Totaal CO2e-uitstoot (kg)</c:v>
                </c:pt>
              </c:strCache>
            </c:strRef>
          </c:tx>
          <c:spPr>
            <a:solidFill>
              <a:schemeClr val="accent6">
                <a:tint val="77000"/>
              </a:schemeClr>
            </a:solidFill>
            <a:ln>
              <a:noFill/>
            </a:ln>
            <a:effectLst/>
          </c:spPr>
          <c:invertIfNegative val="0"/>
          <c:dPt>
            <c:idx val="8"/>
            <c:invertIfNegative val="0"/>
            <c:bubble3D val="0"/>
            <c:extLst xmlns:c16r2="http://schemas.microsoft.com/office/drawing/2015/06/chart">
              <c:ext xmlns:c16="http://schemas.microsoft.com/office/drawing/2014/chart" uri="{C3380CC4-5D6E-409C-BE32-E72D297353CC}">
                <c16:uniqueId val="{00000001-F51D-4BBA-9AD1-A5DC7E25373D}"/>
              </c:ext>
            </c:extLst>
          </c:dPt>
          <c:cat>
            <c:numRef>
              <c:f>'CO2-Footprint'!$G$25:$AB$25</c:f>
              <c:numCache>
                <c:formatCode>General</c:formatCode>
                <c:ptCount val="22"/>
                <c:pt idx="0">
                  <c:v>2024</c:v>
                </c:pt>
                <c:pt idx="3">
                  <c:v>2023</c:v>
                </c:pt>
                <c:pt idx="6">
                  <c:v>2022</c:v>
                </c:pt>
                <c:pt idx="9">
                  <c:v>2021</c:v>
                </c:pt>
                <c:pt idx="12">
                  <c:v>2020</c:v>
                </c:pt>
                <c:pt idx="15">
                  <c:v>2019</c:v>
                </c:pt>
                <c:pt idx="18">
                  <c:v>2018</c:v>
                </c:pt>
                <c:pt idx="21">
                  <c:v>2017</c:v>
                </c:pt>
              </c:numCache>
            </c:numRef>
          </c:cat>
          <c:val>
            <c:numRef>
              <c:f>'CO2-Footprint'!$G$26:$AB$26</c:f>
              <c:numCache>
                <c:formatCode>_(* #,##0_);_(* \(#,##0\);_(* "-"??_);_(@_)</c:formatCode>
                <c:ptCount val="22"/>
                <c:pt idx="0">
                  <c:v>293074.54000000004</c:v>
                </c:pt>
                <c:pt idx="3">
                  <c:v>249257</c:v>
                </c:pt>
                <c:pt idx="6">
                  <c:v>241334</c:v>
                </c:pt>
                <c:pt idx="9">
                  <c:v>223660</c:v>
                </c:pt>
                <c:pt idx="12">
                  <c:v>248546</c:v>
                </c:pt>
                <c:pt idx="15">
                  <c:v>263381</c:v>
                </c:pt>
                <c:pt idx="18">
                  <c:v>243251</c:v>
                </c:pt>
                <c:pt idx="21">
                  <c:v>106723</c:v>
                </c:pt>
              </c:numCache>
            </c:numRef>
          </c:val>
          <c:extLst xmlns:c16r2="http://schemas.microsoft.com/office/drawing/2015/06/chart">
            <c:ext xmlns:c16="http://schemas.microsoft.com/office/drawing/2014/chart" uri="{C3380CC4-5D6E-409C-BE32-E72D297353CC}">
              <c16:uniqueId val="{00000010-AFAC-4756-A71D-84B45F8637D3}"/>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220203520"/>
        <c:axId val="220162880"/>
      </c:barChart>
      <c:dateAx>
        <c:axId val="22020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nl-NL"/>
          </a:p>
        </c:txPr>
        <c:crossAx val="220162880"/>
        <c:crosses val="autoZero"/>
        <c:auto val="0"/>
        <c:lblOffset val="100"/>
        <c:baseTimeUnit val="days"/>
      </c:dateAx>
      <c:valAx>
        <c:axId val="220162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nl-NL"/>
          </a:p>
        </c:txPr>
        <c:crossAx val="220203520"/>
        <c:crosses val="autoZero"/>
        <c:crossBetween val="between"/>
      </c:valAx>
      <c:spPr>
        <a:noFill/>
        <a:ln>
          <a:noFill/>
        </a:ln>
        <a:effectLst/>
      </c:spPr>
    </c:plotArea>
    <c:plotVisOnly val="1"/>
    <c:dispBlanksAs val="gap"/>
    <c:showDLblsOverMax val="0"/>
    <c:extLst xmlns:c16r2="http://schemas.microsoft.com/office/drawing/2015/06/chart"/>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5609813815612428"/>
          <c:y val="0.12254901960784313"/>
          <c:w val="0.80733198536995521"/>
          <c:h val="0.69862759692351883"/>
        </c:manualLayout>
      </c:layout>
      <c:pieChart>
        <c:varyColors val="1"/>
        <c:ser>
          <c:idx val="0"/>
          <c:order val="0"/>
          <c:tx>
            <c:strRef>
              <c:f>'CO2-Footprint'!$J$25</c:f>
              <c:strCache>
                <c:ptCount val="1"/>
                <c:pt idx="0">
                  <c:v>2023</c:v>
                </c:pt>
              </c:strCache>
            </c:strRef>
          </c:tx>
          <c:spPr>
            <a:ln>
              <a:noFill/>
            </a:ln>
          </c:spPr>
          <c:dPt>
            <c:idx val="0"/>
            <c:bubble3D val="0"/>
            <c:spPr>
              <a:gradFill rotWithShape="1">
                <a:gsLst>
                  <a:gs pos="0">
                    <a:schemeClr val="accent6">
                      <a:tint val="77000"/>
                      <a:lumMod val="110000"/>
                      <a:satMod val="105000"/>
                      <a:tint val="67000"/>
                    </a:schemeClr>
                  </a:gs>
                  <a:gs pos="50000">
                    <a:schemeClr val="accent6">
                      <a:tint val="77000"/>
                      <a:lumMod val="105000"/>
                      <a:satMod val="103000"/>
                      <a:tint val="73000"/>
                    </a:schemeClr>
                  </a:gs>
                  <a:gs pos="100000">
                    <a:schemeClr val="accent6">
                      <a:tint val="77000"/>
                      <a:lumMod val="105000"/>
                      <a:satMod val="109000"/>
                      <a:tint val="81000"/>
                    </a:schemeClr>
                  </a:gs>
                </a:gsLst>
                <a:lin ang="5400000" scaled="0"/>
              </a:gradFill>
              <a:ln w="9525" cap="flat" cmpd="sng" algn="ctr">
                <a:noFill/>
                <a:round/>
              </a:ln>
              <a:effectLst/>
            </c:spPr>
            <c:extLst xmlns:c16r2="http://schemas.microsoft.com/office/drawing/2015/06/chart">
              <c:ext xmlns:c16="http://schemas.microsoft.com/office/drawing/2014/chart" uri="{C3380CC4-5D6E-409C-BE32-E72D297353CC}">
                <c16:uniqueId val="{00000001-8247-483E-82A8-CBF181F849EA}"/>
              </c:ext>
            </c:extLst>
          </c:dPt>
          <c:dPt>
            <c:idx val="1"/>
            <c:bubble3D val="0"/>
            <c:spPr>
              <a:gradFill rotWithShape="1">
                <a:gsLst>
                  <a:gs pos="0">
                    <a:schemeClr val="accent6">
                      <a:shade val="76000"/>
                      <a:lumMod val="110000"/>
                      <a:satMod val="105000"/>
                      <a:tint val="67000"/>
                    </a:schemeClr>
                  </a:gs>
                  <a:gs pos="50000">
                    <a:schemeClr val="accent6">
                      <a:shade val="76000"/>
                      <a:lumMod val="105000"/>
                      <a:satMod val="103000"/>
                      <a:tint val="73000"/>
                    </a:schemeClr>
                  </a:gs>
                  <a:gs pos="100000">
                    <a:schemeClr val="accent6">
                      <a:shade val="76000"/>
                      <a:lumMod val="105000"/>
                      <a:satMod val="109000"/>
                      <a:tint val="81000"/>
                    </a:schemeClr>
                  </a:gs>
                </a:gsLst>
                <a:lin ang="5400000" scaled="0"/>
              </a:gradFill>
              <a:ln w="9525" cap="flat" cmpd="sng" algn="ctr">
                <a:noFill/>
                <a:round/>
              </a:ln>
              <a:effectLst/>
            </c:spPr>
            <c:extLst xmlns:c16r2="http://schemas.microsoft.com/office/drawing/2015/06/chart">
              <c:ext xmlns:c16="http://schemas.microsoft.com/office/drawing/2014/chart" uri="{C3380CC4-5D6E-409C-BE32-E72D297353CC}">
                <c16:uniqueId val="{00000003-8247-483E-82A8-CBF181F849E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nl-NL"/>
              </a:p>
            </c:txPr>
            <c:dLblPos val="ct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xmlns:c16r2="http://schemas.microsoft.com/office/drawing/2015/06/chart">
              <c:ext xmlns:c15="http://schemas.microsoft.com/office/drawing/2012/chart" uri="{CE6537A1-D6FC-4f65-9D91-7224C49458BB}"/>
            </c:extLst>
          </c:dLbls>
          <c:cat>
            <c:strRef>
              <c:f>'CO2-Footprint'!$A$28:$A$29</c:f>
              <c:strCache>
                <c:ptCount val="2"/>
                <c:pt idx="0">
                  <c:v>CO2e-uitstoot - Scope 1 (kg)</c:v>
                </c:pt>
                <c:pt idx="1">
                  <c:v>CO2e-uitstoot - Scope 2 (kg)</c:v>
                </c:pt>
              </c:strCache>
            </c:strRef>
          </c:cat>
          <c:val>
            <c:numRef>
              <c:f>'CO2-Footprint'!$J$28:$J$29</c:f>
              <c:numCache>
                <c:formatCode>_(* #,##0_);_(* \(#,##0\);_(* "-"??_);_(@_)</c:formatCode>
                <c:ptCount val="2"/>
                <c:pt idx="0">
                  <c:v>246376</c:v>
                </c:pt>
                <c:pt idx="1">
                  <c:v>2881</c:v>
                </c:pt>
              </c:numCache>
            </c:numRef>
          </c:val>
          <c:extLst xmlns:c16r2="http://schemas.microsoft.com/office/drawing/2015/06/chart">
            <c:ext xmlns:c16="http://schemas.microsoft.com/office/drawing/2014/chart" uri="{C3380CC4-5D6E-409C-BE32-E72D297353CC}">
              <c16:uniqueId val="{00000014-DF11-4BB1-B045-B5DA27AF710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nl-NL"/>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3025603877146488"/>
          <c:y val="8.0987976792799593E-2"/>
          <c:w val="0.83552077297501892"/>
          <c:h val="0.74869335146103588"/>
        </c:manualLayout>
      </c:layout>
      <c:barChart>
        <c:barDir val="col"/>
        <c:grouping val="clustered"/>
        <c:varyColors val="0"/>
        <c:ser>
          <c:idx val="1"/>
          <c:order val="0"/>
          <c:tx>
            <c:strRef>
              <c:f>'CO2-Footprint'!$A$28</c:f>
              <c:strCache>
                <c:ptCount val="1"/>
                <c:pt idx="0">
                  <c:v>CO2e-uitstoot - Scope 1 (kg)</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ctr"/>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'CO2-Footprint'!$G$25:$AB$25</c:f>
              <c:numCache>
                <c:formatCode>General</c:formatCode>
                <c:ptCount val="22"/>
                <c:pt idx="0">
                  <c:v>2024</c:v>
                </c:pt>
                <c:pt idx="3">
                  <c:v>2023</c:v>
                </c:pt>
                <c:pt idx="6">
                  <c:v>2022</c:v>
                </c:pt>
                <c:pt idx="9">
                  <c:v>2021</c:v>
                </c:pt>
                <c:pt idx="12">
                  <c:v>2020</c:v>
                </c:pt>
                <c:pt idx="15">
                  <c:v>2019</c:v>
                </c:pt>
                <c:pt idx="18">
                  <c:v>2018</c:v>
                </c:pt>
                <c:pt idx="21">
                  <c:v>2017</c:v>
                </c:pt>
              </c:numCache>
            </c:numRef>
          </c:cat>
          <c:val>
            <c:numRef>
              <c:f>'CO2-Footprint'!$G$28:$AB$28</c:f>
              <c:numCache>
                <c:formatCode>_(* #,##0_);_(* \(#,##0\);_(* "-"??_);_(@_)</c:formatCode>
                <c:ptCount val="22"/>
                <c:pt idx="0">
                  <c:v>287610.19000000006</c:v>
                </c:pt>
                <c:pt idx="3">
                  <c:v>246376</c:v>
                </c:pt>
                <c:pt idx="6">
                  <c:v>240993</c:v>
                </c:pt>
                <c:pt idx="9">
                  <c:v>210294</c:v>
                </c:pt>
                <c:pt idx="12">
                  <c:v>241472</c:v>
                </c:pt>
                <c:pt idx="15">
                  <c:v>249577</c:v>
                </c:pt>
                <c:pt idx="18">
                  <c:v>230052</c:v>
                </c:pt>
                <c:pt idx="21">
                  <c:v>101085</c:v>
                </c:pt>
              </c:numCache>
            </c:numRef>
          </c:val>
          <c:extLst xmlns:c16r2="http://schemas.microsoft.com/office/drawing/2015/06/chart">
            <c:ext xmlns:c16="http://schemas.microsoft.com/office/drawing/2014/chart" uri="{C3380CC4-5D6E-409C-BE32-E72D297353CC}">
              <c16:uniqueId val="{00000002-7E7D-4772-BB26-B86A4C005F61}"/>
            </c:ext>
          </c:extLst>
        </c:ser>
        <c:ser>
          <c:idx val="2"/>
          <c:order val="1"/>
          <c:tx>
            <c:strRef>
              <c:f>'CO2-Footprint'!$A$29</c:f>
              <c:strCache>
                <c:ptCount val="1"/>
                <c:pt idx="0">
                  <c:v>CO2e-uitstoot - Scope 2 (kg)</c:v>
                </c:pt>
              </c:strCache>
            </c:strRef>
          </c:tx>
          <c:spPr>
            <a:solidFill>
              <a:schemeClr val="accent6">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ctr"/>
            <c:showLegendKey val="0"/>
            <c:showVal val="0"/>
            <c:showCatName val="0"/>
            <c:showSerName val="0"/>
            <c:showPercent val="1"/>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'CO2-Footprint'!$G$25:$AB$25</c:f>
              <c:numCache>
                <c:formatCode>General</c:formatCode>
                <c:ptCount val="22"/>
                <c:pt idx="0">
                  <c:v>2024</c:v>
                </c:pt>
                <c:pt idx="3">
                  <c:v>2023</c:v>
                </c:pt>
                <c:pt idx="6">
                  <c:v>2022</c:v>
                </c:pt>
                <c:pt idx="9">
                  <c:v>2021</c:v>
                </c:pt>
                <c:pt idx="12">
                  <c:v>2020</c:v>
                </c:pt>
                <c:pt idx="15">
                  <c:v>2019</c:v>
                </c:pt>
                <c:pt idx="18">
                  <c:v>2018</c:v>
                </c:pt>
                <c:pt idx="21">
                  <c:v>2017</c:v>
                </c:pt>
              </c:numCache>
            </c:numRef>
          </c:cat>
          <c:val>
            <c:numRef>
              <c:f>'CO2-Footprint'!$G$29:$AB$29</c:f>
              <c:numCache>
                <c:formatCode>_(* #,##0_);_(* \(#,##0\);_(* "-"??_);_(@_)</c:formatCode>
                <c:ptCount val="22"/>
                <c:pt idx="0">
                  <c:v>5464.35</c:v>
                </c:pt>
                <c:pt idx="3">
                  <c:v>2881</c:v>
                </c:pt>
                <c:pt idx="6">
                  <c:v>341</c:v>
                </c:pt>
                <c:pt idx="9">
                  <c:v>13366</c:v>
                </c:pt>
                <c:pt idx="12">
                  <c:v>7074</c:v>
                </c:pt>
                <c:pt idx="15">
                  <c:v>13804</c:v>
                </c:pt>
                <c:pt idx="18">
                  <c:v>13199</c:v>
                </c:pt>
                <c:pt idx="21">
                  <c:v>5638</c:v>
                </c:pt>
              </c:numCache>
            </c:numRef>
          </c:val>
          <c:extLst xmlns:c16r2="http://schemas.microsoft.com/office/drawing/2015/06/chart">
            <c:ext xmlns:c16="http://schemas.microsoft.com/office/drawing/2014/chart" uri="{C3380CC4-5D6E-409C-BE32-E72D297353CC}">
              <c16:uniqueId val="{00000003-7E7D-4772-BB26-B86A4C005F61}"/>
            </c:ext>
          </c:extLst>
        </c:ser>
        <c:dLbls>
          <c:dLblPos val="ctr"/>
          <c:showLegendKey val="0"/>
          <c:showVal val="0"/>
          <c:showCatName val="0"/>
          <c:showSerName val="0"/>
          <c:showPercent val="1"/>
          <c:showBubbleSize val="0"/>
        </c:dLbls>
        <c:gapWidth val="0"/>
        <c:axId val="221681152"/>
        <c:axId val="220166912"/>
      </c:barChart>
      <c:catAx>
        <c:axId val="221681152"/>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nl-NL"/>
          </a:p>
        </c:txPr>
        <c:crossAx val="220166912"/>
        <c:crosses val="autoZero"/>
        <c:auto val="1"/>
        <c:lblAlgn val="ctr"/>
        <c:lblOffset val="100"/>
        <c:noMultiLvlLbl val="0"/>
      </c:catAx>
      <c:valAx>
        <c:axId val="220166912"/>
        <c:scaling>
          <c:orientation val="minMax"/>
        </c:scaling>
        <c:delete val="0"/>
        <c:axPos val="r"/>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nl-NL"/>
          </a:p>
        </c:txPr>
        <c:crossAx val="22168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nl-NL"/>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4618824199188732"/>
          <c:y val="0.12254907377495126"/>
          <c:w val="0.80733198536995521"/>
          <c:h val="0.69862759692351883"/>
        </c:manualLayout>
      </c:layout>
      <c:barChart>
        <c:barDir val="bar"/>
        <c:grouping val="clustered"/>
        <c:varyColors val="0"/>
        <c:dLbls>
          <c:showLegendKey val="0"/>
          <c:showVal val="0"/>
          <c:showCatName val="0"/>
          <c:showSerName val="0"/>
          <c:showPercent val="0"/>
          <c:showBubbleSize val="0"/>
        </c:dLbls>
        <c:gapWidth val="0"/>
        <c:overlap val="5"/>
        <c:axId val="221683200"/>
        <c:axId val="220160000"/>
      </c:barChart>
      <c:catAx>
        <c:axId val="221683200"/>
        <c:scaling>
          <c:orientation val="minMax"/>
        </c:scaling>
        <c:delete val="0"/>
        <c:axPos val="l"/>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crossAx val="220160000"/>
        <c:crosses val="autoZero"/>
        <c:auto val="1"/>
        <c:lblAlgn val="ctr"/>
        <c:lblOffset val="100"/>
        <c:noMultiLvlLbl val="0"/>
      </c:catAx>
      <c:valAx>
        <c:axId val="220160000"/>
        <c:scaling>
          <c:orientation val="minMax"/>
        </c:scaling>
        <c:delete val="1"/>
        <c:axPos val="b"/>
        <c:numFmt formatCode="_(* #,##0_);_(* \(#,##0\);_(* &quot;-&quot;??_);_(@_)" sourceLinked="1"/>
        <c:majorTickMark val="none"/>
        <c:minorTickMark val="none"/>
        <c:tickLblPos val="nextTo"/>
        <c:crossAx val="221683200"/>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1400"/>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'CO2-Footprint'!$A$31</c:f>
              <c:strCache>
                <c:ptCount val="1"/>
                <c:pt idx="0">
                  <c:v>CO2e-uitstoot productie (kg CO2/ton)</c:v>
                </c:pt>
              </c:strCache>
            </c:strRef>
          </c:tx>
          <c:spPr>
            <a:solidFill>
              <a:schemeClr val="accent6">
                <a:lumMod val="40000"/>
                <a:lumOff val="60000"/>
              </a:schemeClr>
            </a:solidFill>
            <a:ln>
              <a:noFill/>
            </a:ln>
            <a:effectLst/>
          </c:spPr>
          <c:invertIfNegative val="0"/>
          <c:cat>
            <c:numRef>
              <c:f>('CO2-Footprint'!$G$25,'CO2-Footprint'!$J$25,'CO2-Footprint'!$M$25,'CO2-Footprint'!$P$25,'CO2-Footprint'!$S$25,'CO2-Footprint'!$V$25,'CO2-Footprint'!$Y$25,'CO2-Footprint'!$AB$25)</c:f>
              <c:numCache>
                <c:formatCode>General</c:formatCode>
                <c:ptCount val="8"/>
                <c:pt idx="0">
                  <c:v>2024</c:v>
                </c:pt>
                <c:pt idx="1">
                  <c:v>2023</c:v>
                </c:pt>
                <c:pt idx="2">
                  <c:v>2022</c:v>
                </c:pt>
                <c:pt idx="3">
                  <c:v>2021</c:v>
                </c:pt>
                <c:pt idx="4">
                  <c:v>2020</c:v>
                </c:pt>
                <c:pt idx="5">
                  <c:v>2019</c:v>
                </c:pt>
                <c:pt idx="6">
                  <c:v>2018</c:v>
                </c:pt>
                <c:pt idx="7">
                  <c:v>2017</c:v>
                </c:pt>
              </c:numCache>
            </c:numRef>
          </c:cat>
          <c:val>
            <c:numRef>
              <c:f>('CO2-Footprint'!$G$31,'CO2-Footprint'!$J$31,'CO2-Footprint'!$M$31,'CO2-Footprint'!$P$31,'CO2-Footprint'!$S$31,'CO2-Footprint'!$V$31,'CO2-Footprint'!$Y$31,'CO2-Footprint'!$AB$31)</c:f>
              <c:numCache>
                <c:formatCode>_(* #,##0_);_(* \(#,##0\);_(* "-"??_);_(@_)</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00B3-4EDD-8171-071E3BFF8DAE}"/>
            </c:ext>
          </c:extLst>
        </c:ser>
        <c:dLbls>
          <c:showLegendKey val="0"/>
          <c:showVal val="0"/>
          <c:showCatName val="0"/>
          <c:showSerName val="0"/>
          <c:showPercent val="0"/>
          <c:showBubbleSize val="0"/>
        </c:dLbls>
        <c:gapWidth val="219"/>
        <c:axId val="222077440"/>
        <c:axId val="221798976"/>
      </c:barChart>
      <c:lineChart>
        <c:grouping val="standard"/>
        <c:varyColors val="0"/>
        <c:ser>
          <c:idx val="2"/>
          <c:order val="1"/>
          <c:tx>
            <c:strRef>
              <c:f>'CO2-Footprint'!$A$32</c:f>
              <c:strCache>
                <c:ptCount val="1"/>
                <c:pt idx="0">
                  <c:v>CO2e-uitstoot medewerkers (CO2/fte)</c:v>
                </c:pt>
              </c:strCache>
            </c:strRef>
          </c:tx>
          <c:spPr>
            <a:ln w="28575" cap="rnd">
              <a:solidFill>
                <a:schemeClr val="accent6">
                  <a:lumMod val="75000"/>
                </a:schemeClr>
              </a:solidFill>
              <a:round/>
            </a:ln>
            <a:effectLst/>
          </c:spPr>
          <c:marker>
            <c:symbol val="none"/>
          </c:marker>
          <c:cat>
            <c:numRef>
              <c:f>('CO2-Footprint'!$AB$25,'CO2-Footprint'!$Y$25,'CO2-Footprint'!$V$25,'CO2-Footprint'!$S$25,'CO2-Footprint'!$P$25,'CO2-Footprint'!$M$25)</c:f>
              <c:numCache>
                <c:formatCode>General</c:formatCode>
                <c:ptCount val="6"/>
                <c:pt idx="0">
                  <c:v>2017</c:v>
                </c:pt>
                <c:pt idx="1">
                  <c:v>2018</c:v>
                </c:pt>
                <c:pt idx="2">
                  <c:v>2019</c:v>
                </c:pt>
                <c:pt idx="3">
                  <c:v>2020</c:v>
                </c:pt>
                <c:pt idx="4">
                  <c:v>2021</c:v>
                </c:pt>
                <c:pt idx="5">
                  <c:v>2022</c:v>
                </c:pt>
              </c:numCache>
            </c:numRef>
          </c:cat>
          <c:val>
            <c:numRef>
              <c:f>('CO2-Footprint'!$G$32,'CO2-Footprint'!$J$32,'CO2-Footprint'!$M$32,'CO2-Footprint'!$P$32,'CO2-Footprint'!$S$32,'CO2-Footprint'!$V$32,'CO2-Footprint'!$Y$32,'CO2-Footprint'!$AB$32)</c:f>
              <c:numCache>
                <c:formatCode>_(* #,##0_);_(* \(#,##0\);_(* "-"??_);_(@_)</c:formatCode>
                <c:ptCount val="8"/>
                <c:pt idx="0">
                  <c:v>4247.4571014492758</c:v>
                </c:pt>
                <c:pt idx="1">
                  <c:v>3894.640625</c:v>
                </c:pt>
                <c:pt idx="2">
                  <c:v>3712.8307692307694</c:v>
                </c:pt>
                <c:pt idx="3">
                  <c:v>3338.2089552238808</c:v>
                </c:pt>
                <c:pt idx="4">
                  <c:v>3883.53125</c:v>
                </c:pt>
                <c:pt idx="5">
                  <c:v>3931.0597014925374</c:v>
                </c:pt>
                <c:pt idx="6">
                  <c:v>3987.7213114754099</c:v>
                </c:pt>
                <c:pt idx="7">
                  <c:v>1808.8644067796611</c:v>
                </c:pt>
              </c:numCache>
            </c:numRef>
          </c:val>
          <c:smooth val="0"/>
          <c:extLst xmlns:c16r2="http://schemas.microsoft.com/office/drawing/2015/06/chart">
            <c:ext xmlns:c16="http://schemas.microsoft.com/office/drawing/2014/chart" uri="{C3380CC4-5D6E-409C-BE32-E72D297353CC}">
              <c16:uniqueId val="{00000001-00B3-4EDD-8171-071E3BFF8DAE}"/>
            </c:ext>
          </c:extLst>
        </c:ser>
        <c:dLbls>
          <c:showLegendKey val="0"/>
          <c:showVal val="0"/>
          <c:showCatName val="0"/>
          <c:showSerName val="0"/>
          <c:showPercent val="0"/>
          <c:showBubbleSize val="0"/>
        </c:dLbls>
        <c:marker val="1"/>
        <c:smooth val="0"/>
        <c:axId val="222077440"/>
        <c:axId val="221798976"/>
      </c:lineChart>
      <c:catAx>
        <c:axId val="222077440"/>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nl-NL"/>
          </a:p>
        </c:txPr>
        <c:crossAx val="221798976"/>
        <c:crosses val="autoZero"/>
        <c:auto val="1"/>
        <c:lblAlgn val="ctr"/>
        <c:lblOffset val="100"/>
        <c:noMultiLvlLbl val="0"/>
      </c:catAx>
      <c:valAx>
        <c:axId val="221798976"/>
        <c:scaling>
          <c:orientation val="minMax"/>
        </c:scaling>
        <c:delete val="0"/>
        <c:axPos val="r"/>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nl-NL"/>
          </a:p>
        </c:txPr>
        <c:crossAx val="222077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nl-NL"/>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658634</xdr:colOff>
      <xdr:row>1</xdr:row>
      <xdr:rowOff>311138</xdr:rowOff>
    </xdr:from>
    <xdr:to>
      <xdr:col>18</xdr:col>
      <xdr:colOff>173605</xdr:colOff>
      <xdr:row>42</xdr:row>
      <xdr:rowOff>190500</xdr:rowOff>
    </xdr:to>
    <xdr:sp macro="" textlink="">
      <xdr:nvSpPr>
        <xdr:cNvPr id="3" name="Rectangle 61">
          <a:extLst>
            <a:ext uri="{FF2B5EF4-FFF2-40B4-BE49-F238E27FC236}">
              <a16:creationId xmlns:a16="http://schemas.microsoft.com/office/drawing/2014/main" xmlns="" id="{66578EB3-9E7E-48EF-B9C5-448D7AA40889}"/>
            </a:ext>
          </a:extLst>
        </xdr:cNvPr>
        <xdr:cNvSpPr/>
      </xdr:nvSpPr>
      <xdr:spPr>
        <a:xfrm>
          <a:off x="1430794" y="514338"/>
          <a:ext cx="12641691" cy="8535682"/>
        </a:xfrm>
        <a:prstGeom prst="rect">
          <a:avLst/>
        </a:prstGeom>
        <a:solidFill>
          <a:schemeClr val="bg1">
            <a:lumMod val="95000"/>
            <a:alpha val="9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atin typeface="Arial" panose="020B0604020202020204" pitchFamily="34" charset="0"/>
            <a:cs typeface="Arial" panose="020B0604020202020204" pitchFamily="34" charset="0"/>
          </a:endParaRPr>
        </a:p>
      </xdr:txBody>
    </xdr:sp>
    <xdr:clientData/>
  </xdr:twoCellAnchor>
  <xdr:twoCellAnchor>
    <xdr:from>
      <xdr:col>15</xdr:col>
      <xdr:colOff>173467</xdr:colOff>
      <xdr:row>8</xdr:row>
      <xdr:rowOff>1</xdr:rowOff>
    </xdr:from>
    <xdr:to>
      <xdr:col>17</xdr:col>
      <xdr:colOff>749938</xdr:colOff>
      <xdr:row>19</xdr:row>
      <xdr:rowOff>3977</xdr:rowOff>
    </xdr:to>
    <xdr:graphicFrame macro="">
      <xdr:nvGraphicFramePr>
        <xdr:cNvPr id="4" name="Grafiek 22">
          <a:extLst>
            <a:ext uri="{FF2B5EF4-FFF2-40B4-BE49-F238E27FC236}">
              <a16:creationId xmlns:a16="http://schemas.microsoft.com/office/drawing/2014/main" xmlns="" id="{AD321413-9AA7-470C-9265-4C5A54AFFCF0}"/>
            </a:ext>
            <a:ext uri="{147F2762-F138-4A5C-976F-8EAC2B608ADB}">
              <a16:predDERef xmlns:a16="http://schemas.microsoft.com/office/drawing/2014/main" xmlns="" pred="{65B76BAD-A588-5F44-9320-2BF1E18A46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241494</xdr:colOff>
      <xdr:row>22</xdr:row>
      <xdr:rowOff>154456</xdr:rowOff>
    </xdr:from>
    <xdr:ext cx="5844346" cy="269176"/>
    <xdr:sp macro="" textlink="">
      <xdr:nvSpPr>
        <xdr:cNvPr id="5" name="TextBox 37">
          <a:extLst>
            <a:ext uri="{FF2B5EF4-FFF2-40B4-BE49-F238E27FC236}">
              <a16:creationId xmlns:a16="http://schemas.microsoft.com/office/drawing/2014/main" xmlns="" id="{D9823062-77A6-4B54-815B-E6090D2349A1}"/>
            </a:ext>
          </a:extLst>
        </xdr:cNvPr>
        <xdr:cNvSpPr txBox="1"/>
      </xdr:nvSpPr>
      <xdr:spPr>
        <a:xfrm>
          <a:off x="1785814" y="4949976"/>
          <a:ext cx="5844346" cy="269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rtl="0"/>
          <a:r>
            <a:rPr lang="nl-NL" sz="1200" b="1" i="0" baseline="0">
              <a:solidFill>
                <a:srgbClr val="61B98F"/>
              </a:solidFill>
              <a:effectLst/>
              <a:latin typeface="Arial" panose="020B0604020202020204" pitchFamily="34" charset="0"/>
              <a:ea typeface="+mn-ea"/>
              <a:cs typeface="Arial" panose="020B0604020202020204" pitchFamily="34" charset="0"/>
            </a:rPr>
            <a:t>Relatieve emissies per jaar (productie en medewerkers)</a:t>
          </a:r>
          <a:endParaRPr lang="en-US" sz="1200" b="1" i="0" baseline="0">
            <a:solidFill>
              <a:srgbClr val="61B98F"/>
            </a:solidFill>
            <a:effectLst/>
            <a:latin typeface="Arial" panose="020B0604020202020204" pitchFamily="34" charset="0"/>
            <a:ea typeface="+mn-ea"/>
            <a:cs typeface="Arial" panose="020B0604020202020204" pitchFamily="34" charset="0"/>
          </a:endParaRPr>
        </a:p>
      </xdr:txBody>
    </xdr:sp>
    <xdr:clientData/>
  </xdr:oneCellAnchor>
  <xdr:oneCellAnchor>
    <xdr:from>
      <xdr:col>10</xdr:col>
      <xdr:colOff>629576</xdr:colOff>
      <xdr:row>22</xdr:row>
      <xdr:rowOff>154456</xdr:rowOff>
    </xdr:from>
    <xdr:ext cx="2118704" cy="269176"/>
    <xdr:sp macro="" textlink="">
      <xdr:nvSpPr>
        <xdr:cNvPr id="6" name="TextBox 41">
          <a:extLst>
            <a:ext uri="{FF2B5EF4-FFF2-40B4-BE49-F238E27FC236}">
              <a16:creationId xmlns:a16="http://schemas.microsoft.com/office/drawing/2014/main" xmlns="" id="{2E2A4441-3F42-47B1-8254-B6291313C834}"/>
            </a:ext>
          </a:extLst>
        </xdr:cNvPr>
        <xdr:cNvSpPr txBox="1"/>
      </xdr:nvSpPr>
      <xdr:spPr>
        <a:xfrm>
          <a:off x="8351176" y="4949976"/>
          <a:ext cx="2118704" cy="269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r>
            <a:rPr lang="en-US" sz="1200" b="1" i="0" baseline="0">
              <a:solidFill>
                <a:srgbClr val="61B98F"/>
              </a:solidFill>
              <a:effectLst/>
              <a:latin typeface="Arial" panose="020B0604020202020204" pitchFamily="34" charset="0"/>
              <a:ea typeface="+mn-ea"/>
              <a:cs typeface="Arial" panose="020B0604020202020204" pitchFamily="34" charset="0"/>
            </a:rPr>
            <a:t>Emissies scope 1 &amp; 2</a:t>
          </a:r>
          <a:endParaRPr lang="en-US" sz="1200" b="1">
            <a:solidFill>
              <a:srgbClr val="61B98F"/>
            </a:solidFill>
            <a:effectLst/>
            <a:latin typeface="Arial" panose="020B0604020202020204" pitchFamily="34" charset="0"/>
            <a:cs typeface="Arial" panose="020B0604020202020204" pitchFamily="34" charset="0"/>
          </a:endParaRPr>
        </a:p>
      </xdr:txBody>
    </xdr:sp>
    <xdr:clientData/>
  </xdr:oneCellAnchor>
  <xdr:oneCellAnchor>
    <xdr:from>
      <xdr:col>2</xdr:col>
      <xdr:colOff>702882</xdr:colOff>
      <xdr:row>2</xdr:row>
      <xdr:rowOff>140704</xdr:rowOff>
    </xdr:from>
    <xdr:ext cx="1941814" cy="357790"/>
    <xdr:sp macro="" textlink="">
      <xdr:nvSpPr>
        <xdr:cNvPr id="8" name="TextBox 81">
          <a:extLst>
            <a:ext uri="{FF2B5EF4-FFF2-40B4-BE49-F238E27FC236}">
              <a16:creationId xmlns:a16="http://schemas.microsoft.com/office/drawing/2014/main" xmlns="" id="{B8040481-F392-488D-8CAA-F9DA8660622A}"/>
            </a:ext>
          </a:extLst>
        </xdr:cNvPr>
        <xdr:cNvSpPr txBox="1"/>
      </xdr:nvSpPr>
      <xdr:spPr>
        <a:xfrm>
          <a:off x="2247202" y="760464"/>
          <a:ext cx="1941814"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solidFill>
                <a:schemeClr val="tx1">
                  <a:lumMod val="75000"/>
                  <a:lumOff val="25000"/>
                </a:schemeClr>
              </a:solidFill>
              <a:latin typeface="Arial" panose="020B0604020202020204" pitchFamily="34" charset="0"/>
              <a:cs typeface="Arial" panose="020B0604020202020204" pitchFamily="34" charset="0"/>
            </a:rPr>
            <a:t>CO</a:t>
          </a:r>
          <a:r>
            <a:rPr lang="en-US" sz="1800" b="1" baseline="-25000">
              <a:solidFill>
                <a:schemeClr val="tx1">
                  <a:lumMod val="75000"/>
                  <a:lumOff val="25000"/>
                </a:schemeClr>
              </a:solidFill>
              <a:latin typeface="Arial" panose="020B0604020202020204" pitchFamily="34" charset="0"/>
              <a:cs typeface="Arial" panose="020B0604020202020204" pitchFamily="34" charset="0"/>
            </a:rPr>
            <a:t>2</a:t>
          </a:r>
          <a:r>
            <a:rPr lang="en-US" sz="1800" b="1">
              <a:solidFill>
                <a:schemeClr val="tx1">
                  <a:lumMod val="75000"/>
                  <a:lumOff val="25000"/>
                </a:schemeClr>
              </a:solidFill>
              <a:latin typeface="Arial" panose="020B0604020202020204" pitchFamily="34" charset="0"/>
              <a:cs typeface="Arial" panose="020B0604020202020204" pitchFamily="34" charset="0"/>
            </a:rPr>
            <a:t>-Dashboard</a:t>
          </a:r>
        </a:p>
      </xdr:txBody>
    </xdr:sp>
    <xdr:clientData/>
  </xdr:oneCellAnchor>
  <xdr:oneCellAnchor>
    <xdr:from>
      <xdr:col>10</xdr:col>
      <xdr:colOff>593184</xdr:colOff>
      <xdr:row>5</xdr:row>
      <xdr:rowOff>172011</xdr:rowOff>
    </xdr:from>
    <xdr:ext cx="2993296" cy="269176"/>
    <xdr:sp macro="" textlink="">
      <xdr:nvSpPr>
        <xdr:cNvPr id="9" name="TextBox 83">
          <a:extLst>
            <a:ext uri="{FF2B5EF4-FFF2-40B4-BE49-F238E27FC236}">
              <a16:creationId xmlns:a16="http://schemas.microsoft.com/office/drawing/2014/main" xmlns="" id="{1C13C2A2-3605-4386-A8E6-957B220ABF06}"/>
            </a:ext>
          </a:extLst>
        </xdr:cNvPr>
        <xdr:cNvSpPr txBox="1"/>
      </xdr:nvSpPr>
      <xdr:spPr>
        <a:xfrm>
          <a:off x="8314784" y="1401371"/>
          <a:ext cx="2993296" cy="269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rtl="0"/>
          <a:r>
            <a:rPr lang="nl-NL" sz="1200" b="1" i="0" baseline="0">
              <a:solidFill>
                <a:srgbClr val="61B98F"/>
              </a:solidFill>
              <a:effectLst/>
              <a:latin typeface="Arial" panose="020B0604020202020204" pitchFamily="34" charset="0"/>
              <a:ea typeface="+mn-ea"/>
              <a:cs typeface="Arial" panose="020B0604020202020204" pitchFamily="34" charset="0"/>
            </a:rPr>
            <a:t>Uitstoot per scope (2023)</a:t>
          </a:r>
          <a:endParaRPr lang="en-US" sz="1200" b="1" i="0" baseline="0">
            <a:solidFill>
              <a:srgbClr val="61B98F"/>
            </a:solidFill>
            <a:effectLst/>
            <a:latin typeface="Arial" panose="020B0604020202020204" pitchFamily="34" charset="0"/>
            <a:ea typeface="+mn-ea"/>
            <a:cs typeface="Arial" panose="020B0604020202020204" pitchFamily="34" charset="0"/>
          </a:endParaRPr>
        </a:p>
      </xdr:txBody>
    </xdr:sp>
    <xdr:clientData/>
  </xdr:oneCellAnchor>
  <xdr:twoCellAnchor>
    <xdr:from>
      <xdr:col>2</xdr:col>
      <xdr:colOff>35331</xdr:colOff>
      <xdr:row>7</xdr:row>
      <xdr:rowOff>36515</xdr:rowOff>
    </xdr:from>
    <xdr:to>
      <xdr:col>10</xdr:col>
      <xdr:colOff>173617</xdr:colOff>
      <xdr:row>22</xdr:row>
      <xdr:rowOff>19669</xdr:rowOff>
    </xdr:to>
    <xdr:graphicFrame macro="">
      <xdr:nvGraphicFramePr>
        <xdr:cNvPr id="33" name="Grafiek 6">
          <a:extLst>
            <a:ext uri="{FF2B5EF4-FFF2-40B4-BE49-F238E27FC236}">
              <a16:creationId xmlns:a16="http://schemas.microsoft.com/office/drawing/2014/main" xmlns="" id="{21A6B59E-6F2E-42D8-AC43-82994A10EBDC}"/>
            </a:ext>
            <a:ext uri="{147F2762-F138-4A5C-976F-8EAC2B608ADB}">
              <a16:predDERef xmlns:a16="http://schemas.microsoft.com/office/drawing/2014/main" xmlns="" pred="{7BE6F0DB-24B4-1949-B468-09AF25D1E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697291</xdr:colOff>
      <xdr:row>7</xdr:row>
      <xdr:rowOff>75479</xdr:rowOff>
    </xdr:from>
    <xdr:to>
      <xdr:col>17</xdr:col>
      <xdr:colOff>508682</xdr:colOff>
      <xdr:row>22</xdr:row>
      <xdr:rowOff>63215</xdr:rowOff>
    </xdr:to>
    <xdr:graphicFrame macro="">
      <xdr:nvGraphicFramePr>
        <xdr:cNvPr id="15" name="Grafiek 2">
          <a:extLst>
            <a:ext uri="{FF2B5EF4-FFF2-40B4-BE49-F238E27FC236}">
              <a16:creationId xmlns:a16="http://schemas.microsoft.com/office/drawing/2014/main" xmlns="" id="{83066534-7570-406B-A1AC-DC93694318B2}"/>
            </a:ext>
            <a:ext uri="{147F2762-F138-4A5C-976F-8EAC2B608ADB}">
              <a16:predDERef xmlns:a16="http://schemas.microsoft.com/office/drawing/2014/main" xmlns="" pred="{EF0C2B5B-BF06-BA49-927C-265C6AB8A6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728468</xdr:colOff>
      <xdr:row>24</xdr:row>
      <xdr:rowOff>154008</xdr:rowOff>
    </xdr:from>
    <xdr:to>
      <xdr:col>17</xdr:col>
      <xdr:colOff>543382</xdr:colOff>
      <xdr:row>40</xdr:row>
      <xdr:rowOff>62383</xdr:rowOff>
    </xdr:to>
    <xdr:graphicFrame macro="">
      <xdr:nvGraphicFramePr>
        <xdr:cNvPr id="12" name="Chart 17">
          <a:extLst>
            <a:ext uri="{FF2B5EF4-FFF2-40B4-BE49-F238E27FC236}">
              <a16:creationId xmlns:a16="http://schemas.microsoft.com/office/drawing/2014/main" xmlns="" id="{7004B864-5696-4DE4-BED8-ED717CD63BE7}"/>
            </a:ext>
            <a:ext uri="{147F2762-F138-4A5C-976F-8EAC2B608ADB}">
              <a16:predDERef xmlns:a16="http://schemas.microsoft.com/office/drawing/2014/main" xmlns="" pred="{753E5CD8-51D1-494F-A6DD-1B2F797123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2</xdr:col>
      <xdr:colOff>293967</xdr:colOff>
      <xdr:row>5</xdr:row>
      <xdr:rowOff>169220</xdr:rowOff>
    </xdr:from>
    <xdr:ext cx="4651413" cy="269369"/>
    <xdr:sp macro="" textlink="">
      <xdr:nvSpPr>
        <xdr:cNvPr id="13" name="TextBox 83">
          <a:extLst>
            <a:ext uri="{FF2B5EF4-FFF2-40B4-BE49-F238E27FC236}">
              <a16:creationId xmlns:a16="http://schemas.microsoft.com/office/drawing/2014/main" xmlns="" id="{D583EA52-25BB-45A8-8283-ADC7AB0C3AB7}"/>
            </a:ext>
          </a:extLst>
        </xdr:cNvPr>
        <xdr:cNvSpPr txBox="1"/>
      </xdr:nvSpPr>
      <xdr:spPr>
        <a:xfrm>
          <a:off x="1838287" y="1398580"/>
          <a:ext cx="4651413"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lang="nl-NL" sz="1200" b="1" i="0" baseline="0">
              <a:solidFill>
                <a:srgbClr val="61B98F"/>
              </a:solidFill>
              <a:effectLst/>
              <a:latin typeface="Arial" panose="020B0604020202020204" pitchFamily="34" charset="0"/>
              <a:ea typeface="+mn-ea"/>
              <a:cs typeface="Arial" panose="020B0604020202020204" pitchFamily="34" charset="0"/>
            </a:rPr>
            <a:t>Totale uitstoot per jaar</a:t>
          </a:r>
          <a:endParaRPr lang="en-US" sz="1200" b="1" i="0" baseline="0">
            <a:solidFill>
              <a:srgbClr val="61B98F"/>
            </a:solidFill>
            <a:effectLst/>
            <a:latin typeface="Arial" panose="020B0604020202020204" pitchFamily="34" charset="0"/>
            <a:ea typeface="+mn-ea"/>
            <a:cs typeface="Arial" panose="020B0604020202020204" pitchFamily="34" charset="0"/>
          </a:endParaRPr>
        </a:p>
      </xdr:txBody>
    </xdr:sp>
    <xdr:clientData/>
  </xdr:oneCellAnchor>
  <xdr:twoCellAnchor>
    <xdr:from>
      <xdr:col>2</xdr:col>
      <xdr:colOff>317419</xdr:colOff>
      <xdr:row>24</xdr:row>
      <xdr:rowOff>41928</xdr:rowOff>
    </xdr:from>
    <xdr:to>
      <xdr:col>10</xdr:col>
      <xdr:colOff>490625</xdr:colOff>
      <xdr:row>39</xdr:row>
      <xdr:rowOff>140099</xdr:rowOff>
    </xdr:to>
    <xdr:graphicFrame macro="">
      <xdr:nvGraphicFramePr>
        <xdr:cNvPr id="14" name="Grafiek 2">
          <a:extLst>
            <a:ext uri="{FF2B5EF4-FFF2-40B4-BE49-F238E27FC236}">
              <a16:creationId xmlns:a16="http://schemas.microsoft.com/office/drawing/2014/main" xmlns="" id="{AB596E10-35A6-427F-AC95-A1EEA3874252}"/>
            </a:ext>
            <a:ext uri="{147F2762-F138-4A5C-976F-8EAC2B608ADB}">
              <a16:predDERef xmlns:a16="http://schemas.microsoft.com/office/drawing/2014/main" xmlns="" pred="{F9DB5802-9DC7-ED49-B1F9-6C6DB08EA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376780</xdr:colOff>
      <xdr:row>25</xdr:row>
      <xdr:rowOff>13690</xdr:rowOff>
    </xdr:from>
    <xdr:to>
      <xdr:col>10</xdr:col>
      <xdr:colOff>359462</xdr:colOff>
      <xdr:row>40</xdr:row>
      <xdr:rowOff>48326</xdr:rowOff>
    </xdr:to>
    <xdr:graphicFrame macro="">
      <xdr:nvGraphicFramePr>
        <xdr:cNvPr id="32" name="Grafiek 34">
          <a:extLst>
            <a:ext uri="{FF2B5EF4-FFF2-40B4-BE49-F238E27FC236}">
              <a16:creationId xmlns:a16="http://schemas.microsoft.com/office/drawing/2014/main" xmlns="" id="{24D41620-F6D7-4FA9-8E64-4E98E157D5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ugust Ammerlaan" id="{ADE84886-9D3F-4C5E-B9CB-F61341FAE680}" userId="August Ammerlaan" providerId="None"/>
</personList>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theme/themeOverride1.xml><?xml version="1.0" encoding="utf-8"?>
<a:themeOverride xmlns:a="http://schemas.openxmlformats.org/drawingml/2006/main">
  <a:clrScheme name="Slidehelper - 047">
    <a:dk1>
      <a:sysClr val="windowText" lastClr="000000"/>
    </a:dk1>
    <a:lt1>
      <a:sysClr val="window" lastClr="FFFFFF"/>
    </a:lt1>
    <a:dk2>
      <a:srgbClr val="323232"/>
    </a:dk2>
    <a:lt2>
      <a:srgbClr val="E3DED1"/>
    </a:lt2>
    <a:accent1>
      <a:srgbClr val="4A7C59"/>
    </a:accent1>
    <a:accent2>
      <a:srgbClr val="68B0AB"/>
    </a:accent2>
    <a:accent3>
      <a:srgbClr val="8FC0A9"/>
    </a:accent3>
    <a:accent4>
      <a:srgbClr val="C8D5B9"/>
    </a:accent4>
    <a:accent5>
      <a:srgbClr val="FAF3DD"/>
    </a:accent5>
    <a:accent6>
      <a:srgbClr val="BFBFBF"/>
    </a:accent6>
    <a:hlink>
      <a:srgbClr val="4A7C59"/>
    </a:hlink>
    <a:folHlink>
      <a:srgbClr val="68B0A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F256" dT="2023-02-02T06:28:26.37" personId="{ADE84886-9D3F-4C5E-B9CB-F61341FAE680}" id="{FEE34FC2-B15C-7E4A-80FF-00EDF866CAE8}">
    <text>Hier nog bezig</text>
  </threadedComment>
</ThreadedComments>
</file>

<file path=xl/threadedComments/threadedComment2.xml><?xml version="1.0" encoding="utf-8"?>
<ThreadedComments xmlns="http://schemas.microsoft.com/office/spreadsheetml/2018/threadedcomments" xmlns:x="http://schemas.openxmlformats.org/spreadsheetml/2006/main">
  <threadedComment ref="F260" dT="2023-02-02T06:28:26.37" personId="{ADE84886-9D3F-4C5E-B9CB-F61341FAE680}" id="{1184B055-DE5D-CE4F-9F6E-FB8EC49A4C22}">
    <text>Hier nog bezig</text>
  </threadedComment>
</ThreadedComments>
</file>

<file path=xl/threadedComments/threadedComment3.xml><?xml version="1.0" encoding="utf-8"?>
<ThreadedComments xmlns="http://schemas.microsoft.com/office/spreadsheetml/2018/threadedcomments" xmlns:x="http://schemas.openxmlformats.org/spreadsheetml/2006/main">
  <threadedComment ref="F260" dT="2023-02-02T06:28:26.37" personId="{ADE84886-9D3F-4C5E-B9CB-F61341FAE680}" id="{8DDE0431-9F45-CA40-A8DD-AF67FAE7F2A7}">
    <text>Hier nog bezig</text>
  </threadedComment>
</ThreadedComments>
</file>

<file path=xl/threadedComments/threadedComment4.xml><?xml version="1.0" encoding="utf-8"?>
<ThreadedComments xmlns="http://schemas.microsoft.com/office/spreadsheetml/2018/threadedcomments" xmlns:x="http://schemas.openxmlformats.org/spreadsheetml/2006/main">
  <threadedComment ref="F260" dT="2023-02-02T06:28:26.37" personId="{ADE84886-9D3F-4C5E-B9CB-F61341FAE680}" id="{EF95D58D-3EEB-9F41-894C-514AB501E239}">
    <text>Hier nog bezig</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co2emissiefactoren.nl/lijst-emissiefactoren/" TargetMode="External"/><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co2emissiefactoren.nl/lijst-emissiefactoren/" TargetMode="External"/><Relationship Id="rId4" Type="http://schemas.microsoft.com/office/2017/10/relationships/threadedComment" Target="../threadedComments/threadedComment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3.bin"/><Relationship Id="rId1" Type="http://schemas.openxmlformats.org/officeDocument/2006/relationships/hyperlink" Target="https://www.co2emissiefactoren.nl/lijst-emissiefactoren/" TargetMode="External"/><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4.bin"/><Relationship Id="rId1" Type="http://schemas.openxmlformats.org/officeDocument/2006/relationships/hyperlink" Target="https://www.co2emissiefactoren.nl/lijst-emissiefactoren/" TargetMode="External"/><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co2emissiefactoren.nl/lijst-emissiefactoren/" TargetMode="Externa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5.bin"/><Relationship Id="rId1" Type="http://schemas.openxmlformats.org/officeDocument/2006/relationships/hyperlink" Target="https://www.co2emissiefactoren.nl/lijst-emissiefactoren/" TargetMode="External"/><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co2emissiefactoren.nl/lijst-emissiefactoren/" TargetMode="External"/><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co2emissiefactoren.nl/lijst-emissiefactoren/" TargetMode="Externa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workbookViewId="0">
      <selection activeCell="F19" sqref="F19"/>
    </sheetView>
  </sheetViews>
  <sheetFormatPr defaultColWidth="8.875" defaultRowHeight="15.75"/>
  <sheetData>
    <row r="1" spans="1:11">
      <c r="A1" t="s">
        <v>0</v>
      </c>
    </row>
    <row r="3" spans="1:11">
      <c r="B3" t="s">
        <v>1</v>
      </c>
      <c r="C3">
        <v>2023</v>
      </c>
      <c r="D3">
        <v>2022</v>
      </c>
      <c r="E3">
        <v>2021</v>
      </c>
      <c r="F3">
        <v>2020</v>
      </c>
      <c r="G3">
        <v>2019</v>
      </c>
      <c r="H3">
        <v>2018</v>
      </c>
      <c r="I3">
        <v>2017</v>
      </c>
      <c r="J3">
        <v>2016</v>
      </c>
      <c r="K3">
        <v>2015</v>
      </c>
    </row>
    <row r="4" spans="1:11">
      <c r="B4" t="s">
        <v>2</v>
      </c>
      <c r="C4" s="22" t="s">
        <v>3</v>
      </c>
      <c r="D4" s="22" t="s">
        <v>3</v>
      </c>
      <c r="E4" s="22" t="s">
        <v>3</v>
      </c>
      <c r="F4" s="22" t="s">
        <v>3</v>
      </c>
      <c r="G4" s="22" t="s">
        <v>3</v>
      </c>
      <c r="H4" s="22" t="s">
        <v>3</v>
      </c>
      <c r="I4" s="22" t="s">
        <v>3</v>
      </c>
      <c r="J4" s="22" t="s">
        <v>3</v>
      </c>
      <c r="K4" s="22" t="s">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347"/>
  <sheetViews>
    <sheetView showGridLines="0" topLeftCell="A135" zoomScale="53" workbookViewId="0">
      <selection sqref="A1:O182"/>
    </sheetView>
  </sheetViews>
  <sheetFormatPr defaultColWidth="8.875" defaultRowHeight="15.75"/>
  <cols>
    <col min="3" max="3" width="39" bestFit="1" customWidth="1"/>
  </cols>
  <sheetData>
    <row r="1" spans="2:22">
      <c r="D1" s="2"/>
      <c r="I1" s="2"/>
      <c r="J1" s="2"/>
    </row>
    <row r="2" spans="2:22" ht="110.25">
      <c r="B2" s="17" t="s">
        <v>104</v>
      </c>
      <c r="C2" s="18" t="s">
        <v>105</v>
      </c>
      <c r="D2" s="19" t="s">
        <v>8</v>
      </c>
      <c r="E2" s="19" t="s">
        <v>252</v>
      </c>
      <c r="F2" s="19" t="s">
        <v>253</v>
      </c>
      <c r="G2" s="19" t="s">
        <v>254</v>
      </c>
      <c r="H2" s="19" t="s">
        <v>255</v>
      </c>
      <c r="I2" s="20" t="s">
        <v>256</v>
      </c>
      <c r="J2" s="20" t="s">
        <v>105</v>
      </c>
      <c r="K2" s="42"/>
      <c r="L2" s="8" t="s">
        <v>257</v>
      </c>
      <c r="M2" s="4"/>
      <c r="N2" s="4"/>
      <c r="O2" s="4"/>
      <c r="P2" s="4"/>
      <c r="Q2" s="4"/>
      <c r="R2" s="4"/>
      <c r="S2" s="4"/>
      <c r="T2" s="4"/>
      <c r="U2" s="4"/>
      <c r="V2" s="4"/>
    </row>
    <row r="3" spans="2:22">
      <c r="B3" s="43" t="s">
        <v>110</v>
      </c>
      <c r="C3" s="44"/>
      <c r="D3" s="45"/>
      <c r="E3" s="46"/>
      <c r="F3" s="47"/>
      <c r="G3" s="45"/>
      <c r="H3" s="45"/>
      <c r="I3" s="48"/>
      <c r="J3" s="48"/>
      <c r="K3" s="42"/>
      <c r="L3" s="4"/>
      <c r="M3" s="4"/>
      <c r="N3" s="4"/>
      <c r="O3" s="4"/>
      <c r="P3" s="4"/>
      <c r="Q3" s="4"/>
      <c r="R3" s="4"/>
      <c r="S3" s="4"/>
      <c r="T3" s="4"/>
      <c r="U3" s="4"/>
      <c r="V3" s="4"/>
    </row>
    <row r="4" spans="2:22">
      <c r="B4" s="49"/>
      <c r="C4" s="43" t="s">
        <v>22</v>
      </c>
      <c r="D4" s="50" t="s">
        <v>115</v>
      </c>
      <c r="E4" s="51">
        <v>2.2690000000000001</v>
      </c>
      <c r="F4" s="52">
        <v>2.74</v>
      </c>
      <c r="G4" s="49">
        <v>2.2690000000000001</v>
      </c>
      <c r="H4" s="49">
        <v>0.47099999999999997</v>
      </c>
      <c r="I4" s="50"/>
      <c r="J4" s="50" t="s">
        <v>258</v>
      </c>
      <c r="K4" s="53"/>
      <c r="L4" s="6" t="s">
        <v>259</v>
      </c>
      <c r="M4" s="4"/>
      <c r="N4" s="4"/>
      <c r="O4" s="4"/>
      <c r="P4" s="4"/>
      <c r="Q4" s="4"/>
      <c r="R4" s="4"/>
      <c r="S4" s="4"/>
      <c r="T4" s="4"/>
      <c r="U4" s="4"/>
      <c r="V4" s="4"/>
    </row>
    <row r="5" spans="2:22">
      <c r="B5" s="49"/>
      <c r="C5" s="43" t="s">
        <v>260</v>
      </c>
      <c r="D5" s="50" t="s">
        <v>115</v>
      </c>
      <c r="E5" s="51">
        <v>2.2999999999999998</v>
      </c>
      <c r="F5" s="52">
        <v>2.8</v>
      </c>
      <c r="G5" s="49">
        <v>2.2999999999999998</v>
      </c>
      <c r="H5" s="49">
        <v>0.5</v>
      </c>
      <c r="I5" s="50"/>
      <c r="J5" s="50" t="s">
        <v>261</v>
      </c>
      <c r="K5" s="53"/>
      <c r="L5" s="7" t="s">
        <v>262</v>
      </c>
      <c r="M5" s="4"/>
      <c r="N5" s="4"/>
      <c r="O5" s="4"/>
      <c r="P5" s="4"/>
      <c r="Q5" s="4"/>
      <c r="R5" s="4"/>
      <c r="S5" s="4"/>
      <c r="T5" s="4"/>
      <c r="U5" s="4"/>
      <c r="V5" s="4"/>
    </row>
    <row r="6" spans="2:22">
      <c r="B6" s="49"/>
      <c r="C6" s="43" t="s">
        <v>263</v>
      </c>
      <c r="D6" s="50" t="s">
        <v>115</v>
      </c>
      <c r="E6" s="51">
        <v>2.42</v>
      </c>
      <c r="F6" s="52">
        <v>2.88</v>
      </c>
      <c r="G6" s="49">
        <v>2.42</v>
      </c>
      <c r="H6" s="49">
        <v>0.46</v>
      </c>
      <c r="I6" s="50"/>
      <c r="J6" s="50" t="s">
        <v>261</v>
      </c>
      <c r="K6" s="53"/>
      <c r="L6" s="4"/>
      <c r="M6" s="4"/>
      <c r="N6" s="4"/>
      <c r="O6" s="4"/>
      <c r="P6" s="4"/>
      <c r="Q6" s="4"/>
      <c r="R6" s="4"/>
      <c r="S6" s="4"/>
      <c r="T6" s="4"/>
      <c r="U6" s="4"/>
      <c r="V6" s="4"/>
    </row>
    <row r="7" spans="2:22">
      <c r="B7" s="49"/>
      <c r="C7" s="43" t="s">
        <v>264</v>
      </c>
      <c r="D7" s="50" t="s">
        <v>115</v>
      </c>
      <c r="E7" s="51">
        <v>0.373</v>
      </c>
      <c r="F7" s="52">
        <v>1.083</v>
      </c>
      <c r="G7" s="49">
        <v>0.373</v>
      </c>
      <c r="H7" s="49">
        <v>0.71</v>
      </c>
      <c r="I7" s="50"/>
      <c r="J7" s="50" t="s">
        <v>258</v>
      </c>
      <c r="K7" s="53"/>
      <c r="L7" s="4"/>
      <c r="M7" s="4"/>
      <c r="N7" s="4"/>
      <c r="O7" s="4"/>
      <c r="P7" s="4"/>
      <c r="Q7" s="4"/>
      <c r="R7" s="4"/>
      <c r="S7" s="4"/>
      <c r="T7" s="4"/>
      <c r="U7" s="4"/>
      <c r="V7" s="4"/>
    </row>
    <row r="8" spans="2:22">
      <c r="B8" s="49"/>
      <c r="C8" s="43" t="s">
        <v>265</v>
      </c>
      <c r="D8" s="50" t="s">
        <v>115</v>
      </c>
      <c r="E8" s="51">
        <v>0</v>
      </c>
      <c r="F8" s="52">
        <v>1.24</v>
      </c>
      <c r="G8" s="49">
        <v>0</v>
      </c>
      <c r="H8" s="49">
        <v>1.24</v>
      </c>
      <c r="I8" s="50"/>
      <c r="J8" s="50" t="s">
        <v>261</v>
      </c>
      <c r="K8" s="53"/>
      <c r="L8" s="6" t="s">
        <v>266</v>
      </c>
      <c r="M8" s="4"/>
      <c r="N8" s="4"/>
      <c r="O8" s="4"/>
      <c r="P8" s="4"/>
      <c r="Q8" s="4"/>
      <c r="R8" s="4"/>
      <c r="S8" s="4"/>
      <c r="T8" s="4"/>
      <c r="U8" s="4"/>
      <c r="V8" s="4"/>
    </row>
    <row r="9" spans="2:22">
      <c r="B9" s="49"/>
      <c r="C9" s="43" t="s">
        <v>267</v>
      </c>
      <c r="D9" s="50" t="s">
        <v>115</v>
      </c>
      <c r="E9" s="51">
        <v>0</v>
      </c>
      <c r="F9" s="52">
        <v>2.1859999999999999</v>
      </c>
      <c r="G9" s="49"/>
      <c r="H9" s="49"/>
      <c r="I9" s="50"/>
      <c r="J9" s="50" t="s">
        <v>268</v>
      </c>
      <c r="K9" s="53"/>
      <c r="L9" s="4" t="s">
        <v>269</v>
      </c>
      <c r="M9" s="4"/>
      <c r="N9" s="4"/>
      <c r="O9" s="4"/>
      <c r="P9" s="4"/>
      <c r="Q9" s="4"/>
      <c r="R9" s="4"/>
      <c r="S9" s="4"/>
      <c r="T9" s="4"/>
      <c r="U9" s="4"/>
      <c r="V9" s="4"/>
    </row>
    <row r="10" spans="2:22">
      <c r="B10" s="49"/>
      <c r="C10" s="43" t="s">
        <v>270</v>
      </c>
      <c r="D10" s="50" t="s">
        <v>115</v>
      </c>
      <c r="E10" s="51">
        <v>0</v>
      </c>
      <c r="F10" s="52">
        <v>1.39</v>
      </c>
      <c r="G10" s="49"/>
      <c r="H10" s="49"/>
      <c r="I10" s="50"/>
      <c r="J10" s="50" t="s">
        <v>268</v>
      </c>
      <c r="K10" s="53"/>
      <c r="L10" s="4" t="s">
        <v>271</v>
      </c>
      <c r="M10" s="4"/>
      <c r="N10" s="4"/>
      <c r="O10" s="4"/>
      <c r="P10" s="4"/>
      <c r="Q10" s="4"/>
      <c r="R10" s="4"/>
      <c r="S10" s="4"/>
      <c r="T10" s="4"/>
      <c r="U10" s="4"/>
      <c r="V10" s="4"/>
    </row>
    <row r="11" spans="2:22">
      <c r="B11" s="49"/>
      <c r="C11" s="43" t="s">
        <v>272</v>
      </c>
      <c r="D11" s="50" t="s">
        <v>115</v>
      </c>
      <c r="E11" s="51">
        <v>0</v>
      </c>
      <c r="F11" s="52">
        <v>0.91400000000000003</v>
      </c>
      <c r="G11" s="49"/>
      <c r="H11" s="49"/>
      <c r="I11" s="50"/>
      <c r="J11" s="50" t="s">
        <v>268</v>
      </c>
      <c r="K11" s="53"/>
      <c r="L11" s="4" t="s">
        <v>273</v>
      </c>
      <c r="M11" s="4"/>
      <c r="N11" s="4"/>
      <c r="O11" s="4"/>
      <c r="P11" s="4"/>
      <c r="Q11" s="4"/>
      <c r="R11" s="4"/>
      <c r="S11" s="4"/>
      <c r="T11" s="4"/>
      <c r="U11" s="4"/>
      <c r="V11" s="4"/>
    </row>
    <row r="12" spans="2:22">
      <c r="B12" s="49"/>
      <c r="C12" s="43" t="s">
        <v>23</v>
      </c>
      <c r="D12" s="50" t="s">
        <v>115</v>
      </c>
      <c r="E12" s="51">
        <v>2.6059999999999999</v>
      </c>
      <c r="F12" s="52">
        <v>3.23</v>
      </c>
      <c r="G12" s="49">
        <v>2.6059999999999999</v>
      </c>
      <c r="H12" s="49">
        <v>0.624</v>
      </c>
      <c r="I12" s="50"/>
      <c r="J12" s="50" t="s">
        <v>258</v>
      </c>
      <c r="L12" s="4"/>
      <c r="M12" s="4"/>
      <c r="N12" s="4"/>
      <c r="O12" s="4"/>
      <c r="P12" s="4"/>
      <c r="Q12" s="4"/>
      <c r="R12" s="4"/>
      <c r="S12" s="4"/>
      <c r="T12" s="4"/>
      <c r="U12" s="4"/>
      <c r="V12" s="4"/>
    </row>
    <row r="13" spans="2:22">
      <c r="B13" s="49"/>
      <c r="C13" s="43" t="s">
        <v>274</v>
      </c>
      <c r="D13" s="50" t="s">
        <v>115</v>
      </c>
      <c r="E13" s="51">
        <v>2.58</v>
      </c>
      <c r="F13" s="52">
        <v>3.2</v>
      </c>
      <c r="G13" s="49">
        <v>2.58</v>
      </c>
      <c r="H13" s="49">
        <v>0.62</v>
      </c>
      <c r="I13" s="50"/>
      <c r="J13" s="50" t="s">
        <v>261</v>
      </c>
      <c r="L13" s="6" t="s">
        <v>275</v>
      </c>
      <c r="M13" s="4"/>
      <c r="N13" s="4"/>
      <c r="O13" s="4"/>
      <c r="P13" s="4"/>
      <c r="Q13" s="4"/>
      <c r="R13" s="4"/>
      <c r="S13" s="4"/>
      <c r="T13" s="4"/>
      <c r="U13" s="4"/>
      <c r="V13" s="4"/>
    </row>
    <row r="14" spans="2:22">
      <c r="B14" s="49"/>
      <c r="C14" s="43" t="s">
        <v>125</v>
      </c>
      <c r="D14" s="50" t="s">
        <v>115</v>
      </c>
      <c r="E14" s="51">
        <v>2.67</v>
      </c>
      <c r="F14" s="52">
        <v>3.24</v>
      </c>
      <c r="G14" s="49">
        <v>2.67</v>
      </c>
      <c r="H14" s="49">
        <v>0.56999999999999995</v>
      </c>
      <c r="I14" s="50"/>
      <c r="J14" s="50" t="s">
        <v>261</v>
      </c>
      <c r="K14" s="53"/>
      <c r="L14" s="4" t="s">
        <v>276</v>
      </c>
      <c r="M14" s="4"/>
      <c r="N14" s="4"/>
      <c r="O14" s="4"/>
      <c r="P14" s="4"/>
      <c r="Q14" s="4"/>
      <c r="R14" s="4"/>
      <c r="S14" s="4"/>
      <c r="T14" s="4"/>
      <c r="U14" s="4"/>
      <c r="V14" s="4"/>
    </row>
    <row r="15" spans="2:22">
      <c r="B15" s="49"/>
      <c r="C15" s="43" t="s">
        <v>277</v>
      </c>
      <c r="D15" s="50" t="s">
        <v>115</v>
      </c>
      <c r="E15" s="51">
        <v>2.4E-2</v>
      </c>
      <c r="F15" s="52">
        <v>3.1539999999999999</v>
      </c>
      <c r="G15" s="49">
        <v>2.4E-2</v>
      </c>
      <c r="H15" s="49">
        <v>3.13</v>
      </c>
      <c r="I15" s="50"/>
      <c r="J15" s="50" t="s">
        <v>258</v>
      </c>
      <c r="K15" s="53"/>
      <c r="L15" s="4" t="s">
        <v>278</v>
      </c>
      <c r="M15" s="4"/>
      <c r="N15" s="4"/>
      <c r="O15" s="4"/>
      <c r="P15" s="4"/>
      <c r="Q15" s="4"/>
      <c r="R15" s="4"/>
      <c r="S15" s="4"/>
      <c r="T15" s="4"/>
      <c r="U15" s="4"/>
      <c r="V15" s="4"/>
    </row>
    <row r="16" spans="2:22">
      <c r="B16" s="49"/>
      <c r="C16" s="43" t="s">
        <v>279</v>
      </c>
      <c r="D16" s="50" t="s">
        <v>115</v>
      </c>
      <c r="E16" s="51">
        <v>0</v>
      </c>
      <c r="F16" s="52">
        <v>1.92</v>
      </c>
      <c r="G16" s="49">
        <v>0</v>
      </c>
      <c r="H16" s="49">
        <v>1.92</v>
      </c>
      <c r="I16" s="50"/>
      <c r="J16" s="50" t="s">
        <v>261</v>
      </c>
      <c r="K16" s="53"/>
      <c r="L16" s="4" t="s">
        <v>280</v>
      </c>
      <c r="M16" s="4"/>
      <c r="N16" s="4"/>
      <c r="O16" s="4"/>
      <c r="P16" s="4"/>
      <c r="Q16" s="4"/>
      <c r="R16" s="4"/>
      <c r="S16" s="4"/>
      <c r="T16" s="4"/>
      <c r="U16" s="4"/>
      <c r="V16" s="4"/>
    </row>
    <row r="17" spans="2:22">
      <c r="B17" s="49"/>
      <c r="C17" s="43" t="s">
        <v>281</v>
      </c>
      <c r="D17" s="50" t="s">
        <v>115</v>
      </c>
      <c r="E17" s="51">
        <v>0</v>
      </c>
      <c r="F17" s="52">
        <v>0.34499999999999997</v>
      </c>
      <c r="G17" s="49">
        <v>0</v>
      </c>
      <c r="H17" s="49">
        <v>0.34499999999999997</v>
      </c>
      <c r="I17" s="50"/>
      <c r="J17" s="50" t="s">
        <v>268</v>
      </c>
      <c r="K17" s="53"/>
      <c r="L17" s="4" t="s">
        <v>282</v>
      </c>
      <c r="M17" s="4"/>
      <c r="N17" s="4"/>
      <c r="O17" s="4"/>
      <c r="P17" s="4"/>
      <c r="Q17" s="4"/>
      <c r="R17" s="4"/>
      <c r="S17" s="4"/>
      <c r="T17" s="4"/>
      <c r="U17" s="4"/>
      <c r="V17" s="4"/>
    </row>
    <row r="18" spans="2:22">
      <c r="B18" s="49"/>
      <c r="C18" s="43" t="s">
        <v>381</v>
      </c>
      <c r="D18" s="50" t="s">
        <v>37</v>
      </c>
      <c r="E18" s="51">
        <v>0</v>
      </c>
      <c r="F18" s="52">
        <v>12</v>
      </c>
      <c r="G18" s="49">
        <v>0</v>
      </c>
      <c r="H18" s="49">
        <v>12</v>
      </c>
      <c r="I18" s="50" t="s">
        <v>382</v>
      </c>
      <c r="J18" s="50" t="s">
        <v>383</v>
      </c>
      <c r="K18" s="53"/>
      <c r="L18" s="4" t="s">
        <v>283</v>
      </c>
      <c r="M18" s="4"/>
      <c r="N18" s="4"/>
      <c r="O18" s="4"/>
      <c r="P18" s="4"/>
      <c r="Q18" s="4"/>
      <c r="R18" s="4"/>
      <c r="S18" s="4"/>
      <c r="T18" s="4"/>
      <c r="U18" s="4"/>
      <c r="V18" s="4"/>
    </row>
    <row r="19" spans="2:22">
      <c r="B19" s="49"/>
      <c r="C19" s="43" t="s">
        <v>138</v>
      </c>
      <c r="D19" s="50" t="s">
        <v>37</v>
      </c>
      <c r="E19" s="51">
        <v>0</v>
      </c>
      <c r="F19" s="52">
        <v>0.76</v>
      </c>
      <c r="G19" s="49">
        <v>0</v>
      </c>
      <c r="H19" s="49">
        <v>0.76</v>
      </c>
      <c r="I19" s="50" t="s">
        <v>382</v>
      </c>
      <c r="J19" s="50" t="s">
        <v>383</v>
      </c>
      <c r="K19" s="53"/>
      <c r="L19" s="4" t="s">
        <v>284</v>
      </c>
      <c r="M19" s="4"/>
      <c r="N19" s="4"/>
      <c r="O19" s="4"/>
      <c r="P19" s="4"/>
      <c r="Q19" s="4"/>
      <c r="R19" s="4"/>
      <c r="S19" s="4"/>
      <c r="T19" s="4"/>
      <c r="U19" s="4"/>
      <c r="V19" s="4"/>
    </row>
    <row r="20" spans="2:22">
      <c r="B20" s="49"/>
      <c r="C20" s="43" t="s">
        <v>132</v>
      </c>
      <c r="D20" s="50" t="s">
        <v>115</v>
      </c>
      <c r="E20" s="51">
        <v>1.61</v>
      </c>
      <c r="F20" s="52">
        <v>1.806</v>
      </c>
      <c r="G20" s="49">
        <v>1.61</v>
      </c>
      <c r="H20" s="49">
        <v>0.19600000000000001</v>
      </c>
      <c r="I20" s="50"/>
      <c r="J20" s="50" t="s">
        <v>258</v>
      </c>
      <c r="L20" s="4"/>
      <c r="M20" s="4"/>
      <c r="N20" s="4"/>
      <c r="O20" s="4"/>
      <c r="P20" s="4"/>
      <c r="Q20" s="4"/>
      <c r="R20" s="4"/>
      <c r="S20" s="4"/>
      <c r="T20" s="4"/>
      <c r="U20" s="4"/>
      <c r="V20" s="4"/>
    </row>
    <row r="21" spans="2:22">
      <c r="B21" s="49"/>
      <c r="C21" s="43" t="s">
        <v>285</v>
      </c>
      <c r="D21" s="50" t="s">
        <v>115</v>
      </c>
      <c r="E21" s="51">
        <v>1.7</v>
      </c>
      <c r="F21" s="52">
        <v>1.9</v>
      </c>
      <c r="G21" s="49">
        <v>1.7</v>
      </c>
      <c r="H21" s="49">
        <v>0.2</v>
      </c>
      <c r="I21" s="50"/>
      <c r="J21" s="50" t="s">
        <v>261</v>
      </c>
      <c r="L21" s="4"/>
      <c r="M21" s="4"/>
      <c r="N21" s="4"/>
      <c r="O21" s="4"/>
      <c r="P21" s="4"/>
      <c r="Q21" s="4"/>
      <c r="R21" s="4"/>
      <c r="S21" s="4"/>
      <c r="T21" s="4"/>
      <c r="U21" s="4"/>
      <c r="V21" s="4"/>
    </row>
    <row r="22" spans="2:22">
      <c r="B22" s="49"/>
      <c r="C22" s="43" t="s">
        <v>286</v>
      </c>
      <c r="D22" s="50" t="s">
        <v>37</v>
      </c>
      <c r="E22" s="51">
        <v>2.7</v>
      </c>
      <c r="F22" s="52">
        <v>3.37</v>
      </c>
      <c r="G22" s="49">
        <v>2.7</v>
      </c>
      <c r="H22" s="49">
        <v>0.67</v>
      </c>
      <c r="I22" s="50"/>
      <c r="J22" s="50" t="s">
        <v>261</v>
      </c>
      <c r="L22" s="6" t="s">
        <v>288</v>
      </c>
      <c r="M22" s="4"/>
      <c r="N22" s="4"/>
      <c r="O22" s="4"/>
      <c r="P22" s="4"/>
      <c r="Q22" s="4"/>
      <c r="R22" s="4"/>
      <c r="S22" s="4"/>
      <c r="T22" s="4"/>
      <c r="U22" s="4"/>
      <c r="V22" s="4"/>
    </row>
    <row r="23" spans="2:22">
      <c r="B23" s="49"/>
      <c r="C23" s="43" t="s">
        <v>287</v>
      </c>
      <c r="D23" s="50" t="s">
        <v>37</v>
      </c>
      <c r="E23" s="51">
        <v>2.234</v>
      </c>
      <c r="F23" s="52">
        <v>2.7280000000000002</v>
      </c>
      <c r="G23" s="49">
        <v>2.234</v>
      </c>
      <c r="H23" s="49">
        <v>0.49399999999999999</v>
      </c>
      <c r="I23" s="50"/>
      <c r="J23" s="50" t="s">
        <v>258</v>
      </c>
      <c r="L23" s="4" t="s">
        <v>290</v>
      </c>
      <c r="M23" s="4"/>
      <c r="N23" s="4"/>
      <c r="O23" s="4"/>
      <c r="P23" s="4"/>
      <c r="Q23" s="4"/>
      <c r="R23" s="4"/>
      <c r="S23" s="4"/>
      <c r="T23" s="4"/>
      <c r="U23" s="4"/>
      <c r="V23" s="4"/>
    </row>
    <row r="24" spans="2:22">
      <c r="B24" s="49"/>
      <c r="C24" s="43" t="s">
        <v>289</v>
      </c>
      <c r="D24" s="50" t="s">
        <v>37</v>
      </c>
      <c r="E24" s="51">
        <v>2.68</v>
      </c>
      <c r="F24" s="52">
        <v>3.07</v>
      </c>
      <c r="G24" s="49">
        <v>2.68</v>
      </c>
      <c r="H24" s="49">
        <v>0.39</v>
      </c>
      <c r="I24" s="50"/>
      <c r="J24" s="50" t="s">
        <v>261</v>
      </c>
      <c r="L24" s="4" t="s">
        <v>292</v>
      </c>
      <c r="M24" s="4"/>
      <c r="N24" s="4"/>
      <c r="O24" s="4"/>
      <c r="P24" s="4"/>
      <c r="Q24" s="4"/>
      <c r="R24" s="4"/>
      <c r="S24" s="4"/>
      <c r="T24" s="4"/>
      <c r="U24" s="4"/>
      <c r="V24" s="4"/>
    </row>
    <row r="25" spans="2:22">
      <c r="B25" s="43"/>
      <c r="C25" s="43" t="s">
        <v>291</v>
      </c>
      <c r="D25" s="50" t="s">
        <v>37</v>
      </c>
      <c r="E25" s="51">
        <v>4.4999999999999998E-2</v>
      </c>
      <c r="F25" s="52">
        <v>1.0389999999999999</v>
      </c>
      <c r="G25" s="49">
        <v>4.4999999999999998E-2</v>
      </c>
      <c r="H25" s="49">
        <v>0.99399999999999999</v>
      </c>
      <c r="I25" s="50"/>
      <c r="J25" s="50" t="s">
        <v>258</v>
      </c>
      <c r="L25" s="4" t="s">
        <v>293</v>
      </c>
      <c r="M25" s="4"/>
      <c r="N25" s="4"/>
      <c r="O25" s="4"/>
      <c r="P25" s="4"/>
      <c r="Q25" s="4"/>
      <c r="R25" s="4"/>
      <c r="S25" s="4"/>
      <c r="T25" s="4"/>
      <c r="U25" s="4"/>
      <c r="V25" s="4"/>
    </row>
    <row r="26" spans="2:22">
      <c r="B26" s="49"/>
      <c r="C26" s="43" t="s">
        <v>134</v>
      </c>
      <c r="D26" s="50" t="s">
        <v>115</v>
      </c>
      <c r="E26" s="51">
        <v>2.92</v>
      </c>
      <c r="F26" s="52">
        <v>3.53</v>
      </c>
      <c r="G26" s="49">
        <v>2.92</v>
      </c>
      <c r="H26" s="49">
        <v>0.61</v>
      </c>
      <c r="I26" s="50"/>
      <c r="J26" s="50" t="s">
        <v>261</v>
      </c>
      <c r="L26" s="4" t="s">
        <v>294</v>
      </c>
      <c r="M26" s="4"/>
      <c r="N26" s="4"/>
      <c r="O26" s="4"/>
      <c r="P26" s="4"/>
      <c r="Q26" s="4"/>
      <c r="R26" s="4"/>
      <c r="S26" s="4"/>
      <c r="T26" s="4"/>
      <c r="U26" s="4"/>
      <c r="V26" s="4"/>
    </row>
    <row r="27" spans="2:22">
      <c r="B27" s="49"/>
      <c r="C27" s="43" t="s">
        <v>135</v>
      </c>
      <c r="D27" s="50" t="s">
        <v>115</v>
      </c>
      <c r="E27" s="51">
        <v>2.88</v>
      </c>
      <c r="F27" s="52">
        <v>3.49</v>
      </c>
      <c r="G27" s="49">
        <v>2.88</v>
      </c>
      <c r="H27" s="49">
        <v>0.61</v>
      </c>
      <c r="I27" s="50"/>
      <c r="J27" s="50" t="s">
        <v>261</v>
      </c>
      <c r="L27" s="4" t="s">
        <v>295</v>
      </c>
      <c r="M27" s="4"/>
      <c r="N27" s="4"/>
      <c r="O27" s="4"/>
      <c r="P27" s="4"/>
      <c r="Q27" s="4"/>
      <c r="R27" s="4"/>
      <c r="S27" s="4"/>
      <c r="T27" s="4"/>
      <c r="U27" s="4"/>
      <c r="V27" s="4"/>
    </row>
    <row r="28" spans="2:22">
      <c r="B28" s="49"/>
      <c r="C28" s="43" t="s">
        <v>137</v>
      </c>
      <c r="D28" s="50" t="s">
        <v>115</v>
      </c>
      <c r="E28" s="51">
        <v>3.05</v>
      </c>
      <c r="F28" s="52">
        <v>3.31</v>
      </c>
      <c r="G28" s="49">
        <v>3.05</v>
      </c>
      <c r="H28" s="49">
        <v>0.26</v>
      </c>
      <c r="I28" s="50"/>
      <c r="J28" s="50" t="s">
        <v>261</v>
      </c>
      <c r="L28" s="4"/>
      <c r="M28" s="4"/>
      <c r="N28" s="4"/>
      <c r="O28" s="4"/>
      <c r="P28" s="4"/>
      <c r="Q28" s="4"/>
      <c r="R28" s="4"/>
      <c r="S28" s="4"/>
      <c r="T28" s="4"/>
      <c r="U28" s="4"/>
      <c r="V28" s="4"/>
    </row>
    <row r="29" spans="2:22">
      <c r="B29" s="49" t="s">
        <v>142</v>
      </c>
      <c r="C29" s="43"/>
      <c r="D29" s="50"/>
      <c r="E29" s="51">
        <v>0</v>
      </c>
      <c r="F29" s="52"/>
      <c r="G29" s="49"/>
      <c r="H29" s="49"/>
      <c r="I29" s="50"/>
      <c r="J29" s="50"/>
      <c r="L29" s="4"/>
      <c r="M29" s="4"/>
      <c r="N29" s="4"/>
      <c r="O29" s="4"/>
      <c r="P29" s="4"/>
      <c r="Q29" s="4"/>
      <c r="R29" s="4"/>
      <c r="S29" s="4"/>
      <c r="T29" s="4"/>
      <c r="U29" s="4"/>
      <c r="V29" s="4"/>
    </row>
    <row r="30" spans="2:22">
      <c r="B30" s="49"/>
      <c r="C30" s="43" t="s">
        <v>143</v>
      </c>
      <c r="D30" s="50" t="s">
        <v>115</v>
      </c>
      <c r="E30" s="51">
        <v>0</v>
      </c>
      <c r="F30" s="52">
        <v>3.1850000000000001</v>
      </c>
      <c r="G30" s="49"/>
      <c r="H30" s="49"/>
      <c r="I30" s="50" t="s">
        <v>296</v>
      </c>
      <c r="J30" s="50" t="s">
        <v>268</v>
      </c>
      <c r="L30" s="6"/>
      <c r="M30" s="4"/>
      <c r="N30" s="4"/>
      <c r="O30" s="4"/>
      <c r="P30" s="4"/>
      <c r="Q30" s="4"/>
      <c r="R30" s="4"/>
      <c r="S30" s="4"/>
      <c r="T30" s="4"/>
      <c r="U30" s="4"/>
      <c r="V30" s="4"/>
    </row>
    <row r="31" spans="2:22">
      <c r="B31" s="49"/>
      <c r="C31" s="43" t="s">
        <v>146</v>
      </c>
      <c r="D31" s="50" t="s">
        <v>37</v>
      </c>
      <c r="E31" s="51">
        <v>3.13</v>
      </c>
      <c r="F31" s="52"/>
      <c r="G31" s="49">
        <v>3.13</v>
      </c>
      <c r="H31" s="49"/>
      <c r="I31" s="50" t="s">
        <v>296</v>
      </c>
      <c r="J31" s="50" t="s">
        <v>297</v>
      </c>
      <c r="L31" s="4"/>
      <c r="M31" s="4"/>
      <c r="N31" s="4"/>
      <c r="O31" s="4"/>
      <c r="P31" s="4"/>
      <c r="Q31" s="4"/>
      <c r="R31" s="4"/>
      <c r="S31" s="4"/>
      <c r="T31" s="4"/>
      <c r="U31" s="4"/>
      <c r="V31" s="4"/>
    </row>
    <row r="32" spans="2:22">
      <c r="B32" s="49"/>
      <c r="C32" s="43" t="s">
        <v>147</v>
      </c>
      <c r="D32" s="50" t="s">
        <v>37</v>
      </c>
      <c r="E32" s="51">
        <v>2.1179999999999999</v>
      </c>
      <c r="F32" s="52"/>
      <c r="G32" s="49">
        <v>2.1179999999999999</v>
      </c>
      <c r="H32" s="49"/>
      <c r="I32" s="50" t="s">
        <v>296</v>
      </c>
      <c r="J32" s="50" t="s">
        <v>297</v>
      </c>
      <c r="L32" s="4"/>
      <c r="M32" s="4"/>
      <c r="N32" s="4"/>
      <c r="O32" s="4"/>
      <c r="P32" s="4"/>
      <c r="Q32" s="4"/>
      <c r="R32" s="4"/>
      <c r="S32" s="4"/>
      <c r="T32" s="4"/>
      <c r="U32" s="4"/>
      <c r="V32" s="4"/>
    </row>
    <row r="33" spans="2:22">
      <c r="B33" s="49"/>
      <c r="C33" s="43" t="s">
        <v>148</v>
      </c>
      <c r="D33" s="50" t="s">
        <v>37</v>
      </c>
      <c r="E33" s="51">
        <v>2.8250000000000002</v>
      </c>
      <c r="F33" s="52"/>
      <c r="G33" s="49">
        <v>2.8250000000000002</v>
      </c>
      <c r="H33" s="49"/>
      <c r="I33" s="50" t="s">
        <v>296</v>
      </c>
      <c r="J33" s="50" t="s">
        <v>297</v>
      </c>
      <c r="L33" s="3"/>
      <c r="M33" s="3"/>
      <c r="N33" s="3"/>
      <c r="O33" s="3"/>
      <c r="P33" s="3"/>
      <c r="Q33" s="3"/>
      <c r="R33" s="3"/>
      <c r="S33" s="3"/>
      <c r="T33" s="3"/>
      <c r="U33" s="3"/>
      <c r="V33" s="3"/>
    </row>
    <row r="34" spans="2:22">
      <c r="B34" s="49"/>
      <c r="C34" s="43" t="s">
        <v>149</v>
      </c>
      <c r="D34" s="50" t="s">
        <v>37</v>
      </c>
      <c r="E34" s="51">
        <v>3.0990000000000002</v>
      </c>
      <c r="F34" s="52"/>
      <c r="G34" s="49">
        <v>3.0990000000000002</v>
      </c>
      <c r="H34" s="49"/>
      <c r="I34" s="50" t="s">
        <v>296</v>
      </c>
      <c r="J34" s="50" t="s">
        <v>297</v>
      </c>
      <c r="L34" s="3"/>
      <c r="M34" s="3"/>
      <c r="N34" s="3"/>
      <c r="O34" s="3"/>
      <c r="P34" s="3"/>
      <c r="Q34" s="3"/>
      <c r="R34" s="3"/>
      <c r="S34" s="3"/>
      <c r="T34" s="3"/>
      <c r="U34" s="3"/>
      <c r="V34" s="3"/>
    </row>
    <row r="35" spans="2:22">
      <c r="B35" s="49"/>
      <c r="C35" s="43" t="s">
        <v>152</v>
      </c>
      <c r="D35" s="50" t="s">
        <v>37</v>
      </c>
      <c r="E35" s="51">
        <v>2.7930000000000001</v>
      </c>
      <c r="F35" s="52"/>
      <c r="G35" s="49">
        <v>2.7930000000000001</v>
      </c>
      <c r="H35" s="49"/>
      <c r="I35" s="50" t="s">
        <v>296</v>
      </c>
      <c r="J35" s="50" t="s">
        <v>297</v>
      </c>
      <c r="L35" s="3"/>
      <c r="M35" s="3"/>
      <c r="N35" s="3"/>
      <c r="O35" s="3"/>
      <c r="P35" s="3"/>
      <c r="Q35" s="3"/>
      <c r="R35" s="3"/>
      <c r="S35" s="3"/>
      <c r="T35" s="3"/>
      <c r="U35" s="3"/>
      <c r="V35" s="3"/>
    </row>
    <row r="36" spans="2:22">
      <c r="B36" s="49"/>
      <c r="C36" s="43" t="s">
        <v>153</v>
      </c>
      <c r="D36" s="50" t="s">
        <v>37</v>
      </c>
      <c r="E36" s="51">
        <v>2.7839999999999998</v>
      </c>
      <c r="F36" s="52"/>
      <c r="G36" s="49">
        <v>2.7839999999999998</v>
      </c>
      <c r="H36" s="49"/>
      <c r="I36" s="50" t="s">
        <v>296</v>
      </c>
      <c r="J36" s="50" t="s">
        <v>297</v>
      </c>
      <c r="L36" s="3"/>
      <c r="M36" s="3"/>
      <c r="N36" s="3"/>
      <c r="O36" s="3"/>
      <c r="P36" s="3"/>
      <c r="Q36" s="3"/>
      <c r="R36" s="3"/>
      <c r="S36" s="3"/>
      <c r="T36" s="3"/>
      <c r="U36" s="3"/>
      <c r="V36" s="3"/>
    </row>
    <row r="37" spans="2:22">
      <c r="B37" s="49"/>
      <c r="C37" s="43" t="s">
        <v>154</v>
      </c>
      <c r="D37" s="50" t="s">
        <v>37</v>
      </c>
      <c r="E37" s="51">
        <v>3.2250000000000001</v>
      </c>
      <c r="F37" s="52"/>
      <c r="G37" s="49">
        <v>3.2250000000000001</v>
      </c>
      <c r="H37" s="49"/>
      <c r="I37" s="50" t="s">
        <v>296</v>
      </c>
      <c r="J37" s="50" t="s">
        <v>297</v>
      </c>
      <c r="L37" s="3"/>
      <c r="M37" s="3"/>
      <c r="N37" s="3"/>
      <c r="O37" s="3"/>
      <c r="P37" s="3"/>
      <c r="Q37" s="3"/>
      <c r="R37" s="3"/>
      <c r="S37" s="3"/>
      <c r="T37" s="3"/>
      <c r="U37" s="3"/>
      <c r="V37" s="3"/>
    </row>
    <row r="38" spans="2:22">
      <c r="B38" s="49"/>
      <c r="C38" s="43" t="s">
        <v>155</v>
      </c>
      <c r="D38" s="50" t="s">
        <v>37</v>
      </c>
      <c r="E38" s="51">
        <v>3.3809999999999998</v>
      </c>
      <c r="F38" s="52"/>
      <c r="G38" s="49">
        <v>3.3809999999999998</v>
      </c>
      <c r="H38" s="49"/>
      <c r="I38" s="50" t="s">
        <v>296</v>
      </c>
      <c r="J38" s="50" t="s">
        <v>297</v>
      </c>
      <c r="L38" s="3"/>
      <c r="M38" s="3"/>
      <c r="N38" s="3"/>
      <c r="O38" s="3"/>
      <c r="P38" s="3"/>
      <c r="Q38" s="3"/>
      <c r="R38" s="3"/>
      <c r="S38" s="3"/>
      <c r="T38" s="3"/>
      <c r="U38" s="3"/>
      <c r="V38" s="3"/>
    </row>
    <row r="39" spans="2:22">
      <c r="B39" s="49"/>
      <c r="C39" s="43" t="s">
        <v>19</v>
      </c>
      <c r="D39" s="50" t="s">
        <v>37</v>
      </c>
      <c r="E39" s="51">
        <v>3.0350000000000001</v>
      </c>
      <c r="F39" s="52"/>
      <c r="G39" s="49">
        <v>3.0350000000000001</v>
      </c>
      <c r="H39" s="49"/>
      <c r="I39" s="50" t="s">
        <v>296</v>
      </c>
      <c r="J39" s="50" t="s">
        <v>297</v>
      </c>
      <c r="L39" s="3"/>
      <c r="M39" s="3"/>
      <c r="N39" s="3"/>
      <c r="O39" s="3"/>
      <c r="P39" s="3"/>
      <c r="Q39" s="3"/>
      <c r="R39" s="3"/>
      <c r="S39" s="3"/>
      <c r="T39" s="3"/>
      <c r="U39" s="3"/>
      <c r="V39" s="3"/>
    </row>
    <row r="40" spans="2:22">
      <c r="B40" s="49"/>
      <c r="C40" s="43" t="s">
        <v>157</v>
      </c>
      <c r="D40" s="50" t="s">
        <v>37</v>
      </c>
      <c r="E40" s="51">
        <v>3.4319999999999999</v>
      </c>
      <c r="F40" s="52"/>
      <c r="G40" s="49">
        <v>3.4319999999999999</v>
      </c>
      <c r="H40" s="49"/>
      <c r="I40" s="50" t="s">
        <v>296</v>
      </c>
      <c r="J40" s="50" t="s">
        <v>297</v>
      </c>
      <c r="L40" s="3"/>
      <c r="M40" s="3"/>
      <c r="N40" s="3"/>
      <c r="O40" s="3"/>
      <c r="P40" s="3"/>
      <c r="Q40" s="3"/>
      <c r="R40" s="3"/>
      <c r="S40" s="3"/>
      <c r="T40" s="3"/>
      <c r="U40" s="3"/>
      <c r="V40" s="3"/>
    </row>
    <row r="41" spans="2:22">
      <c r="B41" s="49"/>
      <c r="C41" s="43" t="s">
        <v>384</v>
      </c>
      <c r="D41" s="50" t="s">
        <v>37</v>
      </c>
      <c r="E41" s="51">
        <v>3.1520000000000001</v>
      </c>
      <c r="F41" s="52"/>
      <c r="G41" s="49">
        <v>3.1520000000000001</v>
      </c>
      <c r="H41" s="49"/>
      <c r="I41" s="50" t="s">
        <v>296</v>
      </c>
      <c r="J41" s="50" t="s">
        <v>297</v>
      </c>
      <c r="L41" s="3"/>
      <c r="M41" s="3"/>
      <c r="N41" s="3"/>
      <c r="O41" s="3"/>
      <c r="P41" s="3"/>
      <c r="Q41" s="3"/>
      <c r="R41" s="3"/>
      <c r="S41" s="3"/>
      <c r="T41" s="3"/>
      <c r="U41" s="3"/>
      <c r="V41" s="3"/>
    </row>
    <row r="42" spans="2:22">
      <c r="B42" s="49"/>
      <c r="C42" s="43" t="s">
        <v>159</v>
      </c>
      <c r="D42" s="50" t="s">
        <v>37</v>
      </c>
      <c r="E42" s="51">
        <v>3.028</v>
      </c>
      <c r="F42" s="52"/>
      <c r="G42" s="49">
        <v>3.028</v>
      </c>
      <c r="H42" s="49"/>
      <c r="I42" s="50" t="s">
        <v>296</v>
      </c>
      <c r="J42" s="50" t="s">
        <v>297</v>
      </c>
    </row>
    <row r="43" spans="2:22">
      <c r="B43" s="49"/>
      <c r="C43" s="43" t="s">
        <v>160</v>
      </c>
      <c r="D43" s="50" t="s">
        <v>37</v>
      </c>
      <c r="E43" s="51">
        <v>2.82</v>
      </c>
      <c r="F43" s="52"/>
      <c r="G43" s="49">
        <v>2.82</v>
      </c>
      <c r="H43" s="49"/>
      <c r="I43" s="50" t="s">
        <v>296</v>
      </c>
      <c r="J43" s="50" t="s">
        <v>297</v>
      </c>
    </row>
    <row r="44" spans="2:22">
      <c r="B44" s="49"/>
      <c r="C44" s="43" t="s">
        <v>162</v>
      </c>
      <c r="D44" s="50" t="s">
        <v>37</v>
      </c>
      <c r="E44" s="51">
        <v>2.9470000000000001</v>
      </c>
      <c r="F44" s="52"/>
      <c r="G44" s="49">
        <v>2.9470000000000001</v>
      </c>
      <c r="H44" s="49"/>
      <c r="I44" s="50" t="s">
        <v>296</v>
      </c>
      <c r="J44" s="50" t="s">
        <v>297</v>
      </c>
    </row>
    <row r="45" spans="2:22">
      <c r="B45" s="49"/>
      <c r="C45" s="43" t="s">
        <v>163</v>
      </c>
      <c r="D45" s="50" t="s">
        <v>37</v>
      </c>
      <c r="E45" s="51">
        <v>2.88</v>
      </c>
      <c r="F45" s="52"/>
      <c r="G45" s="49">
        <v>2.88</v>
      </c>
      <c r="H45" s="49"/>
      <c r="I45" s="50" t="s">
        <v>296</v>
      </c>
      <c r="J45" s="50" t="s">
        <v>297</v>
      </c>
    </row>
    <row r="46" spans="2:22">
      <c r="B46" s="49"/>
      <c r="C46" s="43" t="s">
        <v>164</v>
      </c>
      <c r="D46" s="50" t="s">
        <v>37</v>
      </c>
      <c r="E46" s="51">
        <v>2.6880000000000002</v>
      </c>
      <c r="F46" s="52"/>
      <c r="G46" s="49">
        <v>2.6880000000000002</v>
      </c>
      <c r="H46" s="49"/>
      <c r="I46" s="50" t="s">
        <v>296</v>
      </c>
      <c r="J46" s="50" t="s">
        <v>297</v>
      </c>
    </row>
    <row r="47" spans="2:22">
      <c r="B47" s="49"/>
      <c r="C47" s="43" t="s">
        <v>165</v>
      </c>
      <c r="D47" s="50" t="s">
        <v>37</v>
      </c>
      <c r="E47" s="51">
        <v>2.7280000000000002</v>
      </c>
      <c r="F47" s="52"/>
      <c r="G47" s="49">
        <v>2.7280000000000002</v>
      </c>
      <c r="H47" s="49"/>
      <c r="I47" s="50" t="s">
        <v>296</v>
      </c>
      <c r="J47" s="50" t="s">
        <v>297</v>
      </c>
    </row>
    <row r="48" spans="2:22">
      <c r="B48" s="49"/>
      <c r="C48" s="43" t="s">
        <v>166</v>
      </c>
      <c r="D48" s="50" t="s">
        <v>37</v>
      </c>
      <c r="E48" s="51">
        <v>2.5680000000000001</v>
      </c>
      <c r="F48" s="52"/>
      <c r="G48" s="49">
        <v>2.5680000000000001</v>
      </c>
      <c r="H48" s="49"/>
      <c r="I48" s="50" t="s">
        <v>296</v>
      </c>
      <c r="J48" s="50" t="s">
        <v>297</v>
      </c>
    </row>
    <row r="49" spans="2:10">
      <c r="B49" s="49"/>
      <c r="C49" s="43" t="s">
        <v>168</v>
      </c>
      <c r="D49" s="50" t="s">
        <v>37</v>
      </c>
      <c r="E49" s="51">
        <v>2.3679999999999999</v>
      </c>
      <c r="F49" s="52"/>
      <c r="G49" s="49">
        <v>2.3679999999999999</v>
      </c>
      <c r="H49" s="49"/>
      <c r="I49" s="50" t="s">
        <v>370</v>
      </c>
      <c r="J49" s="50" t="s">
        <v>297</v>
      </c>
    </row>
    <row r="50" spans="2:10">
      <c r="B50" s="49"/>
      <c r="C50" s="43" t="s">
        <v>298</v>
      </c>
      <c r="D50" s="50" t="s">
        <v>37</v>
      </c>
      <c r="E50" s="51">
        <v>1.8160000000000001</v>
      </c>
      <c r="F50" s="52"/>
      <c r="G50" s="49">
        <v>1.8160000000000001</v>
      </c>
      <c r="H50" s="49"/>
      <c r="I50" s="50" t="s">
        <v>296</v>
      </c>
      <c r="J50" s="50" t="s">
        <v>297</v>
      </c>
    </row>
    <row r="51" spans="2:10">
      <c r="B51" s="49"/>
      <c r="C51" s="43" t="s">
        <v>170</v>
      </c>
      <c r="D51" s="50" t="s">
        <v>37</v>
      </c>
      <c r="E51" s="51">
        <v>2.02</v>
      </c>
      <c r="F51" s="52"/>
      <c r="G51" s="49">
        <v>2.02</v>
      </c>
      <c r="H51" s="49"/>
      <c r="I51" s="50" t="s">
        <v>296</v>
      </c>
      <c r="J51" s="50" t="s">
        <v>297</v>
      </c>
    </row>
    <row r="52" spans="2:10">
      <c r="B52" s="49"/>
      <c r="C52" s="43" t="s">
        <v>171</v>
      </c>
      <c r="D52" s="50" t="s">
        <v>37</v>
      </c>
      <c r="E52" s="51">
        <v>0.95199999999999996</v>
      </c>
      <c r="F52" s="52"/>
      <c r="G52" s="49">
        <v>0.95199999999999996</v>
      </c>
      <c r="H52" s="49"/>
      <c r="I52" s="50" t="s">
        <v>296</v>
      </c>
      <c r="J52" s="50" t="s">
        <v>297</v>
      </c>
    </row>
    <row r="53" spans="2:10">
      <c r="B53" s="49"/>
      <c r="C53" s="43" t="s">
        <v>172</v>
      </c>
      <c r="D53" s="50" t="s">
        <v>37</v>
      </c>
      <c r="E53" s="51">
        <v>1.0349999999999999</v>
      </c>
      <c r="F53" s="52"/>
      <c r="G53" s="49">
        <v>1.0349999999999999</v>
      </c>
      <c r="H53" s="49"/>
      <c r="I53" s="50" t="s">
        <v>296</v>
      </c>
      <c r="J53" s="50" t="s">
        <v>297</v>
      </c>
    </row>
    <row r="54" spans="2:10">
      <c r="B54" s="49"/>
      <c r="C54" s="43" t="s">
        <v>174</v>
      </c>
      <c r="D54" s="50" t="s">
        <v>37</v>
      </c>
      <c r="E54" s="51">
        <v>2.0179999999999998</v>
      </c>
      <c r="F54" s="52"/>
      <c r="G54" s="49">
        <v>2.0179999999999998</v>
      </c>
      <c r="H54" s="49"/>
      <c r="I54" s="50" t="s">
        <v>296</v>
      </c>
      <c r="J54" s="50" t="s">
        <v>297</v>
      </c>
    </row>
    <row r="55" spans="2:10">
      <c r="B55" s="49"/>
      <c r="C55" s="43" t="s">
        <v>15</v>
      </c>
      <c r="D55" s="50" t="s">
        <v>175</v>
      </c>
      <c r="E55" s="51">
        <v>1.7909999999999999</v>
      </c>
      <c r="F55" s="52">
        <v>1.89</v>
      </c>
      <c r="G55" s="49">
        <v>1.7909999999999999</v>
      </c>
      <c r="H55" s="49">
        <v>9.9000000000000005E-2</v>
      </c>
      <c r="I55" s="50" t="s">
        <v>377</v>
      </c>
      <c r="J55" s="50" t="s">
        <v>300</v>
      </c>
    </row>
    <row r="56" spans="2:10">
      <c r="B56" s="49"/>
      <c r="C56" s="43" t="s">
        <v>17</v>
      </c>
      <c r="D56" s="50" t="s">
        <v>115</v>
      </c>
      <c r="E56" s="51">
        <v>1.53</v>
      </c>
      <c r="F56" s="52">
        <v>1.7250000000000001</v>
      </c>
      <c r="G56" s="49">
        <v>1.53</v>
      </c>
      <c r="H56" s="49">
        <v>0.19500000000000001</v>
      </c>
      <c r="I56" s="50" t="s">
        <v>296</v>
      </c>
      <c r="J56" s="50" t="s">
        <v>301</v>
      </c>
    </row>
    <row r="57" spans="2:10">
      <c r="B57" s="49"/>
      <c r="C57" s="43" t="s">
        <v>191</v>
      </c>
      <c r="D57" s="50" t="s">
        <v>175</v>
      </c>
      <c r="E57" s="51">
        <v>0</v>
      </c>
      <c r="F57" s="52">
        <v>0.39800000000000002</v>
      </c>
      <c r="G57" s="49">
        <v>0</v>
      </c>
      <c r="H57" s="49">
        <v>0.39800000000000002</v>
      </c>
      <c r="I57" s="50" t="s">
        <v>296</v>
      </c>
      <c r="J57" s="50" t="s">
        <v>268</v>
      </c>
    </row>
    <row r="58" spans="2:10">
      <c r="B58" s="49"/>
      <c r="C58" s="43" t="s">
        <v>192</v>
      </c>
      <c r="D58" s="50" t="s">
        <v>175</v>
      </c>
      <c r="E58" s="51">
        <v>0</v>
      </c>
      <c r="F58" s="52">
        <v>1.26</v>
      </c>
      <c r="G58" s="49">
        <v>0</v>
      </c>
      <c r="H58" s="49">
        <v>1.26</v>
      </c>
      <c r="I58" s="50" t="s">
        <v>296</v>
      </c>
      <c r="J58" s="50" t="s">
        <v>268</v>
      </c>
    </row>
    <row r="59" spans="2:10">
      <c r="B59" s="43" t="s">
        <v>193</v>
      </c>
      <c r="C59" s="54" t="s">
        <v>194</v>
      </c>
      <c r="D59" s="55" t="s">
        <v>195</v>
      </c>
      <c r="E59" s="51">
        <v>8.9999999999999993E-3</v>
      </c>
      <c r="F59" s="56">
        <v>6.2E-2</v>
      </c>
      <c r="G59" s="54">
        <v>8.9999999999999993E-3</v>
      </c>
      <c r="H59" s="54">
        <v>5.2999999999999999E-2</v>
      </c>
      <c r="I59" s="55" t="s">
        <v>370</v>
      </c>
      <c r="J59" s="55" t="s">
        <v>385</v>
      </c>
    </row>
    <row r="60" spans="2:10">
      <c r="B60" s="49"/>
      <c r="C60" s="43" t="s">
        <v>196</v>
      </c>
      <c r="D60" s="50" t="s">
        <v>195</v>
      </c>
      <c r="E60" s="51">
        <v>8.9999999999999993E-3</v>
      </c>
      <c r="F60" s="52">
        <v>5.3999999999999999E-2</v>
      </c>
      <c r="G60" s="49">
        <v>8.9999999999999993E-3</v>
      </c>
      <c r="H60" s="49">
        <v>4.4999999999999998E-2</v>
      </c>
      <c r="I60" s="50" t="s">
        <v>370</v>
      </c>
      <c r="J60" s="50" t="s">
        <v>385</v>
      </c>
    </row>
    <row r="61" spans="2:10">
      <c r="B61" s="49"/>
      <c r="C61" s="43" t="s">
        <v>197</v>
      </c>
      <c r="D61" s="50" t="s">
        <v>195</v>
      </c>
      <c r="E61" s="51">
        <v>6.0000000000000001E-3</v>
      </c>
      <c r="F61" s="52">
        <v>3.5000000000000003E-2</v>
      </c>
      <c r="G61" s="49">
        <v>6.0000000000000001E-3</v>
      </c>
      <c r="H61" s="49">
        <v>2.9000000000000001E-2</v>
      </c>
      <c r="I61" s="50" t="s">
        <v>370</v>
      </c>
      <c r="J61" s="50" t="s">
        <v>385</v>
      </c>
    </row>
    <row r="62" spans="2:10">
      <c r="B62" s="49"/>
      <c r="C62" s="43" t="s">
        <v>198</v>
      </c>
      <c r="D62" s="50" t="s">
        <v>195</v>
      </c>
      <c r="E62" s="51">
        <v>6.0000000000000001E-3</v>
      </c>
      <c r="F62" s="52">
        <v>0.55600000000000005</v>
      </c>
      <c r="G62" s="49">
        <v>6.0000000000000001E-3</v>
      </c>
      <c r="H62" s="49">
        <v>0.55000000000000004</v>
      </c>
      <c r="I62" s="50" t="s">
        <v>370</v>
      </c>
      <c r="J62" s="50" t="s">
        <v>385</v>
      </c>
    </row>
    <row r="63" spans="2:10">
      <c r="B63" s="49"/>
      <c r="C63" s="43" t="s">
        <v>199</v>
      </c>
      <c r="D63" s="50" t="s">
        <v>195</v>
      </c>
      <c r="E63" s="51">
        <v>8.9999999999999993E-3</v>
      </c>
      <c r="F63" s="52">
        <v>7.6999999999999999E-2</v>
      </c>
      <c r="G63" s="49">
        <v>8.9999999999999993E-3</v>
      </c>
      <c r="H63" s="49">
        <v>6.8000000000000005E-2</v>
      </c>
      <c r="I63" s="50" t="s">
        <v>370</v>
      </c>
      <c r="J63" s="50" t="s">
        <v>385</v>
      </c>
    </row>
    <row r="64" spans="2:10">
      <c r="B64" s="49" t="s">
        <v>24</v>
      </c>
      <c r="C64" s="43"/>
      <c r="D64" s="50"/>
      <c r="E64" s="51">
        <v>0</v>
      </c>
      <c r="F64" s="52"/>
      <c r="G64" s="49"/>
      <c r="H64" s="49"/>
      <c r="I64" s="50"/>
      <c r="J64" s="50"/>
    </row>
    <row r="65" spans="2:10">
      <c r="B65" s="43"/>
      <c r="C65" s="54" t="s">
        <v>200</v>
      </c>
      <c r="D65" s="55"/>
      <c r="E65" s="51" t="s">
        <v>303</v>
      </c>
      <c r="F65" s="56" t="s">
        <v>378</v>
      </c>
      <c r="G65" s="54" t="s">
        <v>303</v>
      </c>
      <c r="H65" s="54">
        <v>5.2999999999999999E-2</v>
      </c>
      <c r="I65" s="55" t="s">
        <v>377</v>
      </c>
      <c r="J65" s="55" t="s">
        <v>379</v>
      </c>
    </row>
    <row r="66" spans="2:10">
      <c r="B66" s="49"/>
      <c r="C66" s="49" t="s">
        <v>25</v>
      </c>
      <c r="D66" s="50" t="s">
        <v>117</v>
      </c>
      <c r="E66" s="51">
        <v>0.57199999999999995</v>
      </c>
      <c r="F66" s="57">
        <v>0.64900000000000002</v>
      </c>
      <c r="G66" s="50">
        <v>0.57199999999999995</v>
      </c>
      <c r="H66" s="49">
        <v>7.6999999999999999E-2</v>
      </c>
      <c r="I66" s="50" t="s">
        <v>377</v>
      </c>
      <c r="J66" s="50" t="s">
        <v>379</v>
      </c>
    </row>
    <row r="67" spans="2:10">
      <c r="B67" s="49"/>
      <c r="C67" s="49" t="s">
        <v>28</v>
      </c>
      <c r="D67" s="50" t="s">
        <v>117</v>
      </c>
      <c r="E67" s="51">
        <v>0.36099999999999999</v>
      </c>
      <c r="F67" s="52">
        <v>0.41299999999999998</v>
      </c>
      <c r="G67" s="49">
        <v>0.36099999999999999</v>
      </c>
      <c r="H67" s="49">
        <v>5.2999999999999999E-2</v>
      </c>
      <c r="I67" s="50" t="s">
        <v>377</v>
      </c>
      <c r="J67" s="50" t="s">
        <v>379</v>
      </c>
    </row>
    <row r="68" spans="2:10">
      <c r="B68" s="49"/>
      <c r="C68" s="49" t="s">
        <v>201</v>
      </c>
      <c r="D68" s="50" t="s">
        <v>117</v>
      </c>
      <c r="E68" s="51">
        <v>0</v>
      </c>
      <c r="F68" s="52">
        <v>0</v>
      </c>
      <c r="G68" s="49">
        <v>0</v>
      </c>
      <c r="H68" s="49">
        <v>0</v>
      </c>
      <c r="I68" s="50" t="s">
        <v>377</v>
      </c>
      <c r="J68" s="50" t="s">
        <v>380</v>
      </c>
    </row>
    <row r="69" spans="2:10">
      <c r="B69" s="49"/>
      <c r="C69" s="49" t="s">
        <v>202</v>
      </c>
      <c r="D69" s="50" t="s">
        <v>117</v>
      </c>
      <c r="E69" s="51">
        <v>0</v>
      </c>
      <c r="F69" s="52">
        <v>0</v>
      </c>
      <c r="G69" s="49">
        <v>0</v>
      </c>
      <c r="H69" s="49">
        <v>0</v>
      </c>
      <c r="I69" s="50" t="s">
        <v>377</v>
      </c>
      <c r="J69" s="50" t="s">
        <v>380</v>
      </c>
    </row>
    <row r="70" spans="2:10">
      <c r="B70" s="49"/>
      <c r="C70" s="49" t="s">
        <v>20</v>
      </c>
      <c r="D70" s="50" t="s">
        <v>117</v>
      </c>
      <c r="E70" s="51">
        <v>0</v>
      </c>
      <c r="F70" s="52">
        <v>0</v>
      </c>
      <c r="G70" s="49">
        <v>0</v>
      </c>
      <c r="H70" s="49">
        <v>0</v>
      </c>
      <c r="I70" s="50" t="s">
        <v>377</v>
      </c>
      <c r="J70" s="50" t="s">
        <v>380</v>
      </c>
    </row>
    <row r="71" spans="2:10">
      <c r="B71" s="49"/>
      <c r="C71" s="49" t="s">
        <v>203</v>
      </c>
      <c r="D71" s="50" t="s">
        <v>117</v>
      </c>
      <c r="E71" s="51">
        <v>0</v>
      </c>
      <c r="F71" s="52">
        <v>7.4999999999999997E-2</v>
      </c>
      <c r="G71" s="49">
        <v>0</v>
      </c>
      <c r="H71" s="49">
        <v>7.4999999999999997E-2</v>
      </c>
      <c r="I71" s="50" t="s">
        <v>377</v>
      </c>
      <c r="J71" s="50" t="s">
        <v>379</v>
      </c>
    </row>
    <row r="72" spans="2:10">
      <c r="B72" s="49" t="s">
        <v>204</v>
      </c>
      <c r="C72" s="49"/>
      <c r="D72" s="50"/>
      <c r="E72" s="51">
        <v>0</v>
      </c>
      <c r="F72" s="52"/>
      <c r="G72" s="49"/>
      <c r="H72" s="49"/>
      <c r="I72" s="50"/>
      <c r="J72" s="50"/>
    </row>
    <row r="73" spans="2:10">
      <c r="B73" s="43"/>
      <c r="C73" s="54" t="s">
        <v>208</v>
      </c>
      <c r="D73" s="55" t="s">
        <v>177</v>
      </c>
      <c r="E73" s="51" t="s">
        <v>307</v>
      </c>
      <c r="F73" s="56">
        <v>35.97</v>
      </c>
      <c r="G73" s="54" t="s">
        <v>307</v>
      </c>
      <c r="H73" s="54">
        <v>3.44</v>
      </c>
      <c r="I73" s="55" t="s">
        <v>308</v>
      </c>
      <c r="J73" s="55" t="s">
        <v>309</v>
      </c>
    </row>
    <row r="74" spans="2:10">
      <c r="B74" s="54"/>
      <c r="C74" s="49" t="s">
        <v>210</v>
      </c>
      <c r="D74" s="50" t="s">
        <v>177</v>
      </c>
      <c r="E74" s="51" t="s">
        <v>311</v>
      </c>
      <c r="F74" s="52" t="s">
        <v>312</v>
      </c>
      <c r="G74" s="49" t="s">
        <v>311</v>
      </c>
      <c r="H74" s="49">
        <v>3.44</v>
      </c>
      <c r="I74" s="50" t="s">
        <v>308</v>
      </c>
      <c r="J74" s="50" t="s">
        <v>309</v>
      </c>
    </row>
    <row r="75" spans="2:10" ht="31.5">
      <c r="B75" s="54"/>
      <c r="C75" s="49" t="s">
        <v>211</v>
      </c>
      <c r="D75" s="50" t="s">
        <v>177</v>
      </c>
      <c r="E75" s="59">
        <v>23.41</v>
      </c>
      <c r="F75" s="52">
        <v>25.05</v>
      </c>
      <c r="G75" s="60" t="s">
        <v>313</v>
      </c>
      <c r="H75" s="49">
        <v>1.65</v>
      </c>
      <c r="I75" s="50" t="s">
        <v>308</v>
      </c>
      <c r="J75" s="50" t="s">
        <v>309</v>
      </c>
    </row>
    <row r="76" spans="2:10">
      <c r="B76" s="58"/>
      <c r="C76" s="54" t="s">
        <v>212</v>
      </c>
      <c r="D76" s="55" t="s">
        <v>177</v>
      </c>
      <c r="E76" s="51">
        <v>15.3</v>
      </c>
      <c r="F76" s="56">
        <v>25.82</v>
      </c>
      <c r="G76" s="54">
        <v>15.3</v>
      </c>
      <c r="H76" s="54">
        <v>10.52</v>
      </c>
      <c r="I76" s="55" t="s">
        <v>308</v>
      </c>
      <c r="J76" s="55" t="s">
        <v>309</v>
      </c>
    </row>
    <row r="77" spans="2:10">
      <c r="B77" s="54"/>
      <c r="C77" s="49" t="s">
        <v>214</v>
      </c>
      <c r="D77" s="50" t="s">
        <v>177</v>
      </c>
      <c r="E77" s="52">
        <v>20.63</v>
      </c>
      <c r="F77" s="52">
        <v>21.53</v>
      </c>
      <c r="G77" s="49">
        <v>20.63</v>
      </c>
      <c r="H77" s="49">
        <v>0.9</v>
      </c>
      <c r="I77" s="50" t="s">
        <v>308</v>
      </c>
      <c r="J77" s="50" t="s">
        <v>309</v>
      </c>
    </row>
    <row r="78" spans="2:10">
      <c r="B78" s="54"/>
      <c r="C78" s="49" t="s">
        <v>206</v>
      </c>
      <c r="D78" s="50" t="s">
        <v>177</v>
      </c>
      <c r="E78" s="52">
        <v>7.9</v>
      </c>
      <c r="F78" s="52">
        <v>8.8000000000000007</v>
      </c>
      <c r="G78" s="49">
        <v>7.9</v>
      </c>
      <c r="H78" s="49">
        <v>0.9</v>
      </c>
      <c r="I78" s="50" t="s">
        <v>308</v>
      </c>
      <c r="J78" s="50" t="s">
        <v>309</v>
      </c>
    </row>
    <row r="79" spans="2:10">
      <c r="B79" s="54" t="s">
        <v>316</v>
      </c>
      <c r="C79" s="49"/>
      <c r="D79" s="50"/>
      <c r="E79" s="52">
        <v>0</v>
      </c>
      <c r="F79" s="52"/>
      <c r="G79" s="49"/>
      <c r="H79" s="49"/>
      <c r="I79" s="50"/>
      <c r="J79" s="50"/>
    </row>
    <row r="80" spans="2:10">
      <c r="B80" s="54" t="s">
        <v>317</v>
      </c>
      <c r="C80" s="49" t="s">
        <v>318</v>
      </c>
      <c r="D80" s="50" t="s">
        <v>319</v>
      </c>
      <c r="E80" s="52">
        <v>0.18099999999999999</v>
      </c>
      <c r="F80" s="52">
        <v>0.22</v>
      </c>
      <c r="G80" s="49">
        <v>0.18099999999999999</v>
      </c>
      <c r="H80" s="49">
        <v>3.9E-2</v>
      </c>
      <c r="I80" s="50"/>
      <c r="J80" s="50" t="s">
        <v>258</v>
      </c>
    </row>
    <row r="81" spans="2:10">
      <c r="B81" s="54"/>
      <c r="C81" s="49" t="s">
        <v>22</v>
      </c>
      <c r="D81" s="50" t="s">
        <v>319</v>
      </c>
      <c r="E81" s="52">
        <v>0.14699999999999999</v>
      </c>
      <c r="F81" s="52">
        <v>0.17699999999999999</v>
      </c>
      <c r="G81" s="49">
        <v>0.14699999999999999</v>
      </c>
      <c r="H81" s="49">
        <v>0.03</v>
      </c>
      <c r="I81" s="50"/>
      <c r="J81" s="50" t="s">
        <v>258</v>
      </c>
    </row>
    <row r="82" spans="2:10">
      <c r="B82" s="54"/>
      <c r="C82" s="49" t="s">
        <v>22</v>
      </c>
      <c r="D82" s="50" t="s">
        <v>319</v>
      </c>
      <c r="E82" s="52">
        <v>0.186</v>
      </c>
      <c r="F82" s="52">
        <v>0.224</v>
      </c>
      <c r="G82" s="49">
        <v>0.186</v>
      </c>
      <c r="H82" s="49">
        <v>3.7999999999999999E-2</v>
      </c>
      <c r="I82" s="50"/>
      <c r="J82" s="50" t="s">
        <v>258</v>
      </c>
    </row>
    <row r="83" spans="2:10">
      <c r="B83" s="54"/>
      <c r="C83" s="49" t="s">
        <v>22</v>
      </c>
      <c r="D83" s="50" t="s">
        <v>319</v>
      </c>
      <c r="E83" s="52">
        <v>0.21</v>
      </c>
      <c r="F83" s="52">
        <v>0.253</v>
      </c>
      <c r="G83" s="49">
        <v>0.21</v>
      </c>
      <c r="H83" s="49">
        <v>4.2999999999999997E-2</v>
      </c>
      <c r="I83" s="50"/>
      <c r="J83" s="50" t="s">
        <v>258</v>
      </c>
    </row>
    <row r="84" spans="2:10">
      <c r="B84" s="54"/>
      <c r="C84" s="49" t="s">
        <v>22</v>
      </c>
      <c r="D84" s="50" t="s">
        <v>319</v>
      </c>
      <c r="E84" s="52">
        <v>0.14199999999999999</v>
      </c>
      <c r="F84" s="52">
        <v>0.17100000000000001</v>
      </c>
      <c r="G84" s="49">
        <v>0.14199999999999999</v>
      </c>
      <c r="H84" s="49">
        <v>2.9000000000000001E-2</v>
      </c>
      <c r="I84" s="50"/>
      <c r="J84" s="50" t="s">
        <v>258</v>
      </c>
    </row>
    <row r="85" spans="2:10">
      <c r="B85" s="54"/>
      <c r="C85" s="49" t="s">
        <v>22</v>
      </c>
      <c r="D85" s="50" t="s">
        <v>319</v>
      </c>
      <c r="E85" s="52">
        <v>8.7999999999999995E-2</v>
      </c>
      <c r="F85" s="52">
        <v>0.14599999999999999</v>
      </c>
      <c r="G85" s="49">
        <v>8.7999999999999995E-2</v>
      </c>
      <c r="H85" s="49">
        <v>5.8000000000000003E-2</v>
      </c>
      <c r="I85" s="50"/>
      <c r="J85" s="50" t="s">
        <v>258</v>
      </c>
    </row>
    <row r="86" spans="2:10">
      <c r="B86" s="54"/>
      <c r="C86" s="49" t="s">
        <v>23</v>
      </c>
      <c r="D86" s="50" t="s">
        <v>319</v>
      </c>
      <c r="E86" s="52">
        <v>0.13500000000000001</v>
      </c>
      <c r="F86" s="52">
        <v>0.16800000000000001</v>
      </c>
      <c r="G86" s="49">
        <v>0.13500000000000001</v>
      </c>
      <c r="H86" s="49">
        <v>3.3000000000000002E-2</v>
      </c>
      <c r="I86" s="50"/>
      <c r="J86" s="50" t="s">
        <v>258</v>
      </c>
    </row>
    <row r="87" spans="2:10">
      <c r="B87" s="54"/>
      <c r="C87" s="49" t="s">
        <v>23</v>
      </c>
      <c r="D87" s="50" t="s">
        <v>319</v>
      </c>
      <c r="E87" s="52">
        <v>0.17100000000000001</v>
      </c>
      <c r="F87" s="52">
        <v>0.21299999999999999</v>
      </c>
      <c r="G87" s="49">
        <v>0.17100000000000001</v>
      </c>
      <c r="H87" s="49">
        <v>4.2000000000000003E-2</v>
      </c>
      <c r="I87" s="50"/>
      <c r="J87" s="50" t="s">
        <v>258</v>
      </c>
    </row>
    <row r="88" spans="2:10">
      <c r="B88" s="54"/>
      <c r="C88" s="49" t="s">
        <v>23</v>
      </c>
      <c r="D88" s="50" t="s">
        <v>319</v>
      </c>
      <c r="E88" s="52">
        <v>0.193</v>
      </c>
      <c r="F88" s="52">
        <v>0.24099999999999999</v>
      </c>
      <c r="G88" s="49">
        <v>0.193</v>
      </c>
      <c r="H88" s="49">
        <v>4.7E-2</v>
      </c>
      <c r="I88" s="50"/>
      <c r="J88" s="50" t="s">
        <v>258</v>
      </c>
    </row>
    <row r="89" spans="2:10">
      <c r="B89" s="54"/>
      <c r="C89" s="49" t="s">
        <v>23</v>
      </c>
      <c r="D89" s="50" t="s">
        <v>319</v>
      </c>
      <c r="E89" s="52">
        <v>0.126</v>
      </c>
      <c r="F89" s="52">
        <v>0.157</v>
      </c>
      <c r="G89" s="49">
        <v>0.126</v>
      </c>
      <c r="H89" s="49">
        <v>3.1E-2</v>
      </c>
      <c r="I89" s="50"/>
      <c r="J89" s="50" t="s">
        <v>258</v>
      </c>
    </row>
    <row r="90" spans="2:10">
      <c r="B90" s="54"/>
      <c r="C90" s="49" t="s">
        <v>130</v>
      </c>
      <c r="D90" s="50" t="s">
        <v>319</v>
      </c>
      <c r="E90" s="52">
        <v>0.13800000000000001</v>
      </c>
      <c r="F90" s="52">
        <v>0.155</v>
      </c>
      <c r="G90" s="49">
        <v>0.13800000000000001</v>
      </c>
      <c r="H90" s="49">
        <v>1.6E-2</v>
      </c>
      <c r="I90" s="50"/>
      <c r="J90" s="50" t="s">
        <v>258</v>
      </c>
    </row>
    <row r="91" spans="2:10">
      <c r="B91" s="54"/>
      <c r="C91" s="49" t="s">
        <v>130</v>
      </c>
      <c r="D91" s="50" t="s">
        <v>319</v>
      </c>
      <c r="E91" s="52">
        <v>0.17499999999999999</v>
      </c>
      <c r="F91" s="52">
        <v>0.19600000000000001</v>
      </c>
      <c r="G91" s="49">
        <v>0.17499999999999999</v>
      </c>
      <c r="H91" s="49">
        <v>2.1000000000000001E-2</v>
      </c>
      <c r="I91" s="50"/>
      <c r="J91" s="50" t="s">
        <v>258</v>
      </c>
    </row>
    <row r="92" spans="2:10">
      <c r="B92" s="54"/>
      <c r="C92" s="49" t="s">
        <v>130</v>
      </c>
      <c r="D92" s="50" t="s">
        <v>319</v>
      </c>
      <c r="E92" s="52">
        <v>0.19800000000000001</v>
      </c>
      <c r="F92" s="52">
        <v>0.221</v>
      </c>
      <c r="G92" s="49">
        <v>0.19800000000000001</v>
      </c>
      <c r="H92" s="49">
        <v>2.4E-2</v>
      </c>
      <c r="I92" s="50"/>
      <c r="J92" s="50" t="s">
        <v>258</v>
      </c>
    </row>
    <row r="93" spans="2:10">
      <c r="B93" s="54"/>
      <c r="C93" s="49" t="s">
        <v>320</v>
      </c>
      <c r="D93" s="50" t="s">
        <v>319</v>
      </c>
      <c r="E93" s="52">
        <v>0.122</v>
      </c>
      <c r="F93" s="52">
        <v>0.14899999999999999</v>
      </c>
      <c r="G93" s="49">
        <v>0.122</v>
      </c>
      <c r="H93" s="49">
        <v>2.7E-2</v>
      </c>
      <c r="I93" s="50"/>
      <c r="J93" s="50" t="s">
        <v>258</v>
      </c>
    </row>
    <row r="94" spans="2:10">
      <c r="B94" s="54"/>
      <c r="C94" s="49" t="s">
        <v>320</v>
      </c>
      <c r="D94" s="50" t="s">
        <v>319</v>
      </c>
      <c r="E94" s="52">
        <v>0.154</v>
      </c>
      <c r="F94" s="52">
        <v>0.189</v>
      </c>
      <c r="G94" s="49">
        <v>0.154</v>
      </c>
      <c r="H94" s="49">
        <v>3.5000000000000003E-2</v>
      </c>
      <c r="I94" s="50"/>
      <c r="J94" s="50" t="s">
        <v>258</v>
      </c>
    </row>
    <row r="95" spans="2:10">
      <c r="B95" s="54"/>
      <c r="C95" s="49" t="s">
        <v>320</v>
      </c>
      <c r="D95" s="50" t="s">
        <v>319</v>
      </c>
      <c r="E95" s="52">
        <v>0.17399999999999999</v>
      </c>
      <c r="F95" s="52">
        <v>0.214</v>
      </c>
      <c r="G95" s="49">
        <v>0.17399999999999999</v>
      </c>
      <c r="H95" s="49">
        <v>3.9E-2</v>
      </c>
      <c r="I95" s="50"/>
      <c r="J95" s="50" t="s">
        <v>258</v>
      </c>
    </row>
    <row r="96" spans="2:10">
      <c r="B96" s="54"/>
      <c r="C96" s="49" t="s">
        <v>321</v>
      </c>
      <c r="D96" s="50" t="s">
        <v>319</v>
      </c>
      <c r="E96" s="52">
        <v>6.0000000000000001E-3</v>
      </c>
      <c r="F96" s="52">
        <v>7.4999999999999997E-2</v>
      </c>
      <c r="G96" s="49">
        <v>6.0000000000000001E-3</v>
      </c>
      <c r="H96" s="49">
        <v>7.0000000000000007E-2</v>
      </c>
      <c r="I96" s="50"/>
      <c r="J96" s="50" t="s">
        <v>258</v>
      </c>
    </row>
    <row r="97" spans="2:10">
      <c r="B97" s="54"/>
      <c r="C97" s="49" t="s">
        <v>264</v>
      </c>
      <c r="D97" s="50" t="s">
        <v>319</v>
      </c>
      <c r="E97" s="52">
        <v>4.2000000000000003E-2</v>
      </c>
      <c r="F97" s="52">
        <v>0.122</v>
      </c>
      <c r="G97" s="49">
        <v>4.2000000000000003E-2</v>
      </c>
      <c r="H97" s="49">
        <v>8.1000000000000003E-2</v>
      </c>
      <c r="I97" s="50"/>
      <c r="J97" s="50" t="s">
        <v>258</v>
      </c>
    </row>
    <row r="98" spans="2:10">
      <c r="B98" s="54"/>
      <c r="C98" s="49" t="s">
        <v>322</v>
      </c>
      <c r="D98" s="50" t="s">
        <v>319</v>
      </c>
      <c r="E98" s="52">
        <v>1E-3</v>
      </c>
      <c r="F98" s="52">
        <v>0.20699999999999999</v>
      </c>
      <c r="G98" s="49">
        <v>1E-3</v>
      </c>
      <c r="H98" s="49">
        <v>0.20599999999999999</v>
      </c>
      <c r="I98" s="50"/>
      <c r="J98" s="50" t="s">
        <v>258</v>
      </c>
    </row>
    <row r="99" spans="2:10">
      <c r="B99" s="54"/>
      <c r="C99" s="49" t="s">
        <v>386</v>
      </c>
      <c r="D99" s="50" t="s">
        <v>319</v>
      </c>
      <c r="E99" s="52">
        <v>0</v>
      </c>
      <c r="F99" s="52">
        <v>0.112</v>
      </c>
      <c r="G99" s="49">
        <v>0</v>
      </c>
      <c r="H99" s="49">
        <v>0.112</v>
      </c>
      <c r="I99" s="50" t="s">
        <v>370</v>
      </c>
      <c r="J99" s="50" t="s">
        <v>258</v>
      </c>
    </row>
    <row r="100" spans="2:10">
      <c r="B100" s="54"/>
      <c r="C100" s="49" t="s">
        <v>387</v>
      </c>
      <c r="D100" s="50" t="s">
        <v>319</v>
      </c>
      <c r="E100" s="52">
        <v>0</v>
      </c>
      <c r="F100" s="52">
        <v>7.0000000000000001E-3</v>
      </c>
      <c r="G100" s="49">
        <v>0</v>
      </c>
      <c r="H100" s="49">
        <v>7.0000000000000001E-3</v>
      </c>
      <c r="I100" s="50" t="s">
        <v>370</v>
      </c>
      <c r="J100" s="50" t="s">
        <v>258</v>
      </c>
    </row>
    <row r="101" spans="2:10">
      <c r="B101" s="54"/>
      <c r="C101" s="49" t="s">
        <v>323</v>
      </c>
      <c r="D101" s="50" t="s">
        <v>319</v>
      </c>
      <c r="E101" s="52">
        <v>0</v>
      </c>
      <c r="F101" s="52">
        <v>0.107</v>
      </c>
      <c r="G101" s="49">
        <v>0</v>
      </c>
      <c r="H101" s="49">
        <v>0.107</v>
      </c>
      <c r="I101" s="50"/>
      <c r="J101" s="50" t="s">
        <v>258</v>
      </c>
    </row>
    <row r="102" spans="2:10">
      <c r="B102" s="54" t="s">
        <v>324</v>
      </c>
      <c r="C102" s="49" t="s">
        <v>323</v>
      </c>
      <c r="D102" s="50" t="s">
        <v>319</v>
      </c>
      <c r="E102" s="52">
        <v>0</v>
      </c>
      <c r="F102" s="52">
        <v>6.0000000000000001E-3</v>
      </c>
      <c r="G102" s="49">
        <v>0</v>
      </c>
      <c r="H102" s="49">
        <v>6.0000000000000001E-3</v>
      </c>
      <c r="I102" s="50"/>
      <c r="J102" s="50" t="s">
        <v>258</v>
      </c>
    </row>
    <row r="103" spans="2:10">
      <c r="B103" s="54" t="s">
        <v>325</v>
      </c>
      <c r="C103" s="49"/>
      <c r="D103" s="50" t="s">
        <v>319</v>
      </c>
      <c r="E103" s="52">
        <v>0.24</v>
      </c>
      <c r="F103" s="52">
        <v>0.29799999999999999</v>
      </c>
      <c r="G103" s="49">
        <v>0.24</v>
      </c>
      <c r="H103" s="49">
        <v>5.8000000000000003E-2</v>
      </c>
      <c r="I103" s="50"/>
      <c r="J103" s="50" t="s">
        <v>258</v>
      </c>
    </row>
    <row r="104" spans="2:10">
      <c r="B104" s="54" t="s">
        <v>326</v>
      </c>
      <c r="C104" s="49"/>
      <c r="D104" s="50" t="s">
        <v>319</v>
      </c>
      <c r="E104" s="52">
        <v>0.252</v>
      </c>
      <c r="F104" s="52">
        <v>0.312</v>
      </c>
      <c r="G104" s="49">
        <v>0.252</v>
      </c>
      <c r="H104" s="49">
        <v>0.06</v>
      </c>
      <c r="I104" s="50"/>
      <c r="J104" s="50" t="s">
        <v>258</v>
      </c>
    </row>
    <row r="105" spans="2:10">
      <c r="B105" s="54" t="s">
        <v>326</v>
      </c>
      <c r="C105" s="49"/>
      <c r="D105" s="50" t="s">
        <v>319</v>
      </c>
      <c r="E105" s="52">
        <v>0.221</v>
      </c>
      <c r="F105" s="52">
        <v>0.27400000000000002</v>
      </c>
      <c r="G105" s="49">
        <v>0.221</v>
      </c>
      <c r="H105" s="49">
        <v>5.2999999999999999E-2</v>
      </c>
      <c r="I105" s="50"/>
      <c r="J105" s="50" t="s">
        <v>258</v>
      </c>
    </row>
    <row r="106" spans="2:10">
      <c r="B106" s="54" t="s">
        <v>327</v>
      </c>
      <c r="C106" s="49"/>
      <c r="D106" s="50" t="s">
        <v>328</v>
      </c>
      <c r="E106" s="52">
        <v>2.7E-2</v>
      </c>
      <c r="F106" s="52">
        <v>3.3000000000000002E-2</v>
      </c>
      <c r="G106" s="49">
        <v>2.7E-2</v>
      </c>
      <c r="H106" s="49">
        <v>6.0000000000000001E-3</v>
      </c>
      <c r="I106" s="50"/>
      <c r="J106" s="50" t="s">
        <v>258</v>
      </c>
    </row>
    <row r="107" spans="2:10">
      <c r="B107" s="54"/>
      <c r="C107" s="54"/>
      <c r="D107" s="55" t="s">
        <v>319</v>
      </c>
      <c r="E107" s="54">
        <v>0.85299999999999998</v>
      </c>
      <c r="F107" s="54">
        <v>1.0429999999999999</v>
      </c>
      <c r="G107" s="54">
        <v>0.85299999999999998</v>
      </c>
      <c r="H107" s="54">
        <v>0.19</v>
      </c>
      <c r="I107" s="55"/>
      <c r="J107" s="55" t="s">
        <v>258</v>
      </c>
    </row>
    <row r="108" spans="2:10">
      <c r="B108" s="54" t="s">
        <v>329</v>
      </c>
      <c r="C108" s="54"/>
      <c r="D108" s="55" t="s">
        <v>328</v>
      </c>
      <c r="E108" s="54">
        <v>2.5000000000000001E-2</v>
      </c>
      <c r="F108" s="54">
        <v>3.5999999999999997E-2</v>
      </c>
      <c r="G108" s="54">
        <v>2.5000000000000001E-2</v>
      </c>
      <c r="H108" s="54">
        <v>1.0999999999999999E-2</v>
      </c>
      <c r="I108" s="55" t="s">
        <v>377</v>
      </c>
      <c r="J108" s="55" t="s">
        <v>330</v>
      </c>
    </row>
    <row r="109" spans="2:10">
      <c r="B109" s="54" t="s">
        <v>331</v>
      </c>
      <c r="C109" s="54" t="s">
        <v>332</v>
      </c>
      <c r="D109" s="55" t="s">
        <v>328</v>
      </c>
      <c r="E109" s="54">
        <v>5.0000000000000001E-3</v>
      </c>
      <c r="F109" s="54">
        <v>6.0000000000000001E-3</v>
      </c>
      <c r="G109" s="54">
        <v>5.0000000000000001E-3</v>
      </c>
      <c r="H109" s="54">
        <v>1E-3</v>
      </c>
      <c r="I109" s="55" t="s">
        <v>377</v>
      </c>
      <c r="J109" s="55" t="s">
        <v>330</v>
      </c>
    </row>
    <row r="110" spans="2:10">
      <c r="B110" s="54"/>
      <c r="C110" s="54" t="s">
        <v>333</v>
      </c>
      <c r="D110" s="55" t="s">
        <v>328</v>
      </c>
      <c r="E110" s="54">
        <v>1.9E-2</v>
      </c>
      <c r="F110" s="54">
        <v>2.4E-2</v>
      </c>
      <c r="G110" s="54">
        <v>1.9E-2</v>
      </c>
      <c r="H110" s="54">
        <v>5.0000000000000001E-3</v>
      </c>
      <c r="I110" s="55" t="s">
        <v>377</v>
      </c>
      <c r="J110" s="55" t="s">
        <v>330</v>
      </c>
    </row>
    <row r="111" spans="2:10">
      <c r="B111" s="54"/>
      <c r="C111" s="54" t="s">
        <v>334</v>
      </c>
      <c r="D111" s="55" t="s">
        <v>328</v>
      </c>
      <c r="E111" s="54">
        <v>0</v>
      </c>
      <c r="F111" s="54">
        <v>0</v>
      </c>
      <c r="G111" s="54">
        <v>0</v>
      </c>
      <c r="H111" s="54">
        <v>0</v>
      </c>
      <c r="I111" s="55" t="s">
        <v>377</v>
      </c>
      <c r="J111" s="55" t="s">
        <v>330</v>
      </c>
    </row>
    <row r="112" spans="2:10">
      <c r="B112" s="54"/>
      <c r="C112" s="54" t="s">
        <v>335</v>
      </c>
      <c r="D112" s="55" t="s">
        <v>328</v>
      </c>
      <c r="E112" s="54">
        <v>0</v>
      </c>
      <c r="F112" s="54">
        <v>2.5999999999999999E-2</v>
      </c>
      <c r="G112" s="54">
        <v>0</v>
      </c>
      <c r="H112" s="54">
        <v>2.5999999999999999E-2</v>
      </c>
      <c r="I112" s="55" t="s">
        <v>377</v>
      </c>
      <c r="J112" s="55" t="s">
        <v>330</v>
      </c>
    </row>
    <row r="113" spans="2:10">
      <c r="B113" s="54" t="s">
        <v>336</v>
      </c>
      <c r="C113" s="54" t="s">
        <v>337</v>
      </c>
      <c r="D113" s="55" t="s">
        <v>328</v>
      </c>
      <c r="E113" s="54">
        <v>0.113</v>
      </c>
      <c r="F113" s="54">
        <v>0.14000000000000001</v>
      </c>
      <c r="G113" s="54">
        <v>0.113</v>
      </c>
      <c r="H113" s="54">
        <v>2.7E-2</v>
      </c>
      <c r="I113" s="55"/>
      <c r="J113" s="55" t="s">
        <v>258</v>
      </c>
    </row>
    <row r="114" spans="2:10">
      <c r="B114" s="54"/>
      <c r="C114" s="54" t="s">
        <v>338</v>
      </c>
      <c r="D114" s="55" t="s">
        <v>328</v>
      </c>
      <c r="E114" s="54">
        <v>0.109</v>
      </c>
      <c r="F114" s="54">
        <v>0.13500000000000001</v>
      </c>
      <c r="G114" s="54">
        <v>0.109</v>
      </c>
      <c r="H114" s="54">
        <v>2.5999999999999999E-2</v>
      </c>
      <c r="I114" s="55"/>
      <c r="J114" s="55" t="s">
        <v>258</v>
      </c>
    </row>
    <row r="115" spans="2:10">
      <c r="B115" s="54"/>
      <c r="C115" s="54" t="s">
        <v>339</v>
      </c>
      <c r="D115" s="55" t="s">
        <v>328</v>
      </c>
      <c r="E115" s="54">
        <v>0.11799999999999999</v>
      </c>
      <c r="F115" s="54">
        <v>0.14599999999999999</v>
      </c>
      <c r="G115" s="54">
        <v>0.11799999999999999</v>
      </c>
      <c r="H115" s="54">
        <v>2.8000000000000001E-2</v>
      </c>
      <c r="I115" s="55"/>
      <c r="J115" s="55" t="s">
        <v>258</v>
      </c>
    </row>
    <row r="116" spans="2:10">
      <c r="B116" s="54"/>
      <c r="C116" s="54" t="s">
        <v>337</v>
      </c>
      <c r="D116" s="55" t="s">
        <v>328</v>
      </c>
      <c r="E116" s="54">
        <v>0</v>
      </c>
      <c r="F116" s="54">
        <v>0.13400000000000001</v>
      </c>
      <c r="G116" s="54">
        <v>0</v>
      </c>
      <c r="H116" s="54">
        <v>0.13400000000000001</v>
      </c>
      <c r="I116" s="55"/>
      <c r="J116" s="55" t="s">
        <v>258</v>
      </c>
    </row>
    <row r="117" spans="2:10">
      <c r="B117" s="54" t="s">
        <v>340</v>
      </c>
      <c r="C117" s="54" t="s">
        <v>323</v>
      </c>
      <c r="D117" s="55" t="s">
        <v>328</v>
      </c>
      <c r="E117" s="54">
        <v>0</v>
      </c>
      <c r="F117" s="54">
        <v>7.3999999999999996E-2</v>
      </c>
      <c r="G117" s="54">
        <v>0</v>
      </c>
      <c r="H117" s="54">
        <v>7.3999999999999996E-2</v>
      </c>
      <c r="I117" s="55" t="s">
        <v>370</v>
      </c>
      <c r="J117" s="55" t="s">
        <v>388</v>
      </c>
    </row>
    <row r="118" spans="2:10">
      <c r="B118" s="54" t="s">
        <v>341</v>
      </c>
      <c r="C118" s="54" t="s">
        <v>323</v>
      </c>
      <c r="D118" s="55" t="s">
        <v>328</v>
      </c>
      <c r="E118" s="54">
        <v>0</v>
      </c>
      <c r="F118" s="54">
        <v>6.6000000000000003E-2</v>
      </c>
      <c r="G118" s="54">
        <v>0</v>
      </c>
      <c r="H118" s="54">
        <v>6.6000000000000003E-2</v>
      </c>
      <c r="I118" s="55" t="s">
        <v>370</v>
      </c>
      <c r="J118" s="55" t="s">
        <v>388</v>
      </c>
    </row>
    <row r="119" spans="2:10">
      <c r="B119" s="54" t="s">
        <v>342</v>
      </c>
      <c r="C119" s="54" t="s">
        <v>343</v>
      </c>
      <c r="D119" s="55" t="s">
        <v>328</v>
      </c>
      <c r="E119" s="54">
        <v>0.27800000000000002</v>
      </c>
      <c r="F119" s="54">
        <v>0.29699999999999999</v>
      </c>
      <c r="G119" s="54">
        <v>0.27800000000000002</v>
      </c>
      <c r="H119" s="54">
        <v>1.9E-2</v>
      </c>
      <c r="I119" s="55"/>
      <c r="J119" s="55" t="s">
        <v>258</v>
      </c>
    </row>
    <row r="120" spans="2:10">
      <c r="B120" s="54"/>
      <c r="C120" s="54" t="s">
        <v>344</v>
      </c>
      <c r="D120" s="55" t="s">
        <v>328</v>
      </c>
      <c r="E120" s="54">
        <v>0.187</v>
      </c>
      <c r="F120" s="54">
        <v>0.2</v>
      </c>
      <c r="G120" s="54">
        <v>0.187</v>
      </c>
      <c r="H120" s="54">
        <v>1.2999999999999999E-2</v>
      </c>
      <c r="I120" s="55"/>
      <c r="J120" s="55" t="s">
        <v>258</v>
      </c>
    </row>
    <row r="121" spans="2:10">
      <c r="B121" s="54"/>
      <c r="C121" s="54" t="s">
        <v>345</v>
      </c>
      <c r="D121" s="55" t="s">
        <v>328</v>
      </c>
      <c r="E121" s="54">
        <v>0.13700000000000001</v>
      </c>
      <c r="F121" s="54">
        <v>0.14699999999999999</v>
      </c>
      <c r="G121" s="54">
        <v>0.13700000000000001</v>
      </c>
      <c r="H121" s="54">
        <v>0.01</v>
      </c>
      <c r="I121" s="55"/>
      <c r="J121" s="55" t="s">
        <v>258</v>
      </c>
    </row>
    <row r="122" spans="2:10">
      <c r="B122" s="54" t="s">
        <v>346</v>
      </c>
      <c r="C122" s="54"/>
      <c r="D122" s="55"/>
      <c r="E122" s="54">
        <v>0</v>
      </c>
      <c r="F122" s="54"/>
      <c r="G122" s="54"/>
      <c r="H122" s="54"/>
      <c r="I122" s="55"/>
      <c r="J122" s="55"/>
    </row>
    <row r="123" spans="2:10">
      <c r="B123" s="54" t="s">
        <v>347</v>
      </c>
      <c r="C123" s="54" t="s">
        <v>348</v>
      </c>
      <c r="D123" s="55" t="s">
        <v>349</v>
      </c>
      <c r="E123" s="54">
        <v>0.89500000000000002</v>
      </c>
      <c r="F123" s="54">
        <v>1.153</v>
      </c>
      <c r="G123" s="54">
        <v>0.89500000000000002</v>
      </c>
      <c r="H123" s="54">
        <v>0.25800000000000001</v>
      </c>
      <c r="I123" s="55" t="s">
        <v>299</v>
      </c>
      <c r="J123" s="55" t="s">
        <v>350</v>
      </c>
    </row>
    <row r="124" spans="2:10">
      <c r="B124" s="54"/>
      <c r="C124" s="54" t="s">
        <v>351</v>
      </c>
      <c r="D124" s="55" t="s">
        <v>349</v>
      </c>
      <c r="E124" s="54">
        <v>0.33600000000000002</v>
      </c>
      <c r="F124" s="54">
        <v>0.432</v>
      </c>
      <c r="G124" s="54">
        <v>0.33600000000000002</v>
      </c>
      <c r="H124" s="54">
        <v>9.6000000000000002E-2</v>
      </c>
      <c r="I124" s="55" t="s">
        <v>299</v>
      </c>
      <c r="J124" s="55" t="s">
        <v>350</v>
      </c>
    </row>
    <row r="125" spans="2:10">
      <c r="B125" s="54"/>
      <c r="C125" s="54"/>
      <c r="D125" s="55" t="s">
        <v>349</v>
      </c>
      <c r="E125" s="54">
        <v>0.20100000000000001</v>
      </c>
      <c r="F125" s="54">
        <v>0.25900000000000001</v>
      </c>
      <c r="G125" s="54">
        <v>0.20100000000000001</v>
      </c>
      <c r="H125" s="54">
        <v>5.8000000000000003E-2</v>
      </c>
      <c r="I125" s="55" t="s">
        <v>299</v>
      </c>
      <c r="J125" s="55" t="s">
        <v>350</v>
      </c>
    </row>
    <row r="126" spans="2:10">
      <c r="B126" s="54"/>
      <c r="C126" s="54"/>
      <c r="D126" s="55" t="s">
        <v>349</v>
      </c>
      <c r="E126" s="54">
        <v>8.5999999999999993E-2</v>
      </c>
      <c r="F126" s="54">
        <v>0.11</v>
      </c>
      <c r="G126" s="54">
        <v>8.5999999999999993E-2</v>
      </c>
      <c r="H126" s="54">
        <v>2.4E-2</v>
      </c>
      <c r="I126" s="55" t="s">
        <v>299</v>
      </c>
      <c r="J126" s="55" t="s">
        <v>350</v>
      </c>
    </row>
    <row r="127" spans="2:10">
      <c r="B127" s="54"/>
      <c r="C127" s="54"/>
      <c r="D127" s="55" t="s">
        <v>349</v>
      </c>
      <c r="E127" s="54">
        <v>6.4000000000000001E-2</v>
      </c>
      <c r="F127" s="54">
        <v>8.2000000000000003E-2</v>
      </c>
      <c r="G127" s="54">
        <v>6.4000000000000001E-2</v>
      </c>
      <c r="H127" s="54">
        <v>1.7999999999999999E-2</v>
      </c>
      <c r="I127" s="55" t="s">
        <v>299</v>
      </c>
      <c r="J127" s="55" t="s">
        <v>350</v>
      </c>
    </row>
    <row r="128" spans="2:10">
      <c r="B128" s="54"/>
      <c r="C128" s="54"/>
      <c r="D128" s="55" t="s">
        <v>349</v>
      </c>
      <c r="E128" s="54">
        <v>6.0999999999999999E-2</v>
      </c>
      <c r="F128" s="54">
        <v>7.9000000000000001E-2</v>
      </c>
      <c r="G128" s="54">
        <v>6.0999999999999999E-2</v>
      </c>
      <c r="H128" s="54">
        <v>1.7999999999999999E-2</v>
      </c>
      <c r="I128" s="55" t="s">
        <v>299</v>
      </c>
      <c r="J128" s="55" t="s">
        <v>350</v>
      </c>
    </row>
    <row r="129" spans="2:10">
      <c r="B129" s="54"/>
      <c r="C129" s="54" t="s">
        <v>331</v>
      </c>
      <c r="D129" s="55" t="s">
        <v>349</v>
      </c>
      <c r="E129" s="54">
        <v>1.4E-2</v>
      </c>
      <c r="F129" s="54">
        <v>1.7999999999999999E-2</v>
      </c>
      <c r="G129" s="54">
        <v>1.4E-2</v>
      </c>
      <c r="H129" s="54">
        <v>4.0000000000000001E-3</v>
      </c>
      <c r="I129" s="55" t="s">
        <v>299</v>
      </c>
      <c r="J129" s="55" t="s">
        <v>352</v>
      </c>
    </row>
    <row r="130" spans="2:10">
      <c r="B130" s="54"/>
      <c r="C130" s="54"/>
      <c r="D130" s="55" t="s">
        <v>349</v>
      </c>
      <c r="E130" s="54">
        <v>0</v>
      </c>
      <c r="F130" s="54">
        <v>0.01</v>
      </c>
      <c r="G130" s="54">
        <v>0</v>
      </c>
      <c r="H130" s="54">
        <v>0.01</v>
      </c>
      <c r="I130" s="55" t="s">
        <v>299</v>
      </c>
      <c r="J130" s="55" t="s">
        <v>352</v>
      </c>
    </row>
    <row r="131" spans="2:10">
      <c r="B131" s="54"/>
      <c r="C131" s="54"/>
      <c r="D131" s="55" t="s">
        <v>349</v>
      </c>
      <c r="E131" s="54">
        <v>3.0000000000000001E-3</v>
      </c>
      <c r="F131" s="54">
        <v>1.2E-2</v>
      </c>
      <c r="G131" s="54">
        <v>3.0000000000000001E-3</v>
      </c>
      <c r="H131" s="54">
        <v>8.9999999999999993E-3</v>
      </c>
      <c r="I131" s="55" t="s">
        <v>299</v>
      </c>
      <c r="J131" s="55" t="s">
        <v>353</v>
      </c>
    </row>
    <row r="132" spans="2:10">
      <c r="B132" s="54"/>
      <c r="C132" s="54" t="s">
        <v>354</v>
      </c>
      <c r="D132" s="55" t="s">
        <v>349</v>
      </c>
      <c r="E132" s="54">
        <v>3.2000000000000001E-2</v>
      </c>
      <c r="F132" s="54">
        <v>4.1000000000000002E-2</v>
      </c>
      <c r="G132" s="54">
        <v>3.2000000000000001E-2</v>
      </c>
      <c r="H132" s="54">
        <v>8.9999999999999993E-3</v>
      </c>
      <c r="I132" s="55" t="s">
        <v>299</v>
      </c>
      <c r="J132" s="55" t="s">
        <v>355</v>
      </c>
    </row>
    <row r="133" spans="2:10">
      <c r="B133" s="54"/>
      <c r="C133" s="54"/>
      <c r="D133" s="55" t="s">
        <v>349</v>
      </c>
      <c r="E133" s="54">
        <v>0</v>
      </c>
      <c r="F133" s="54"/>
      <c r="G133" s="54"/>
      <c r="H133" s="54"/>
      <c r="I133" s="55" t="s">
        <v>299</v>
      </c>
      <c r="J133" s="55" t="s">
        <v>356</v>
      </c>
    </row>
    <row r="134" spans="2:10">
      <c r="B134" s="54"/>
      <c r="C134" s="54"/>
      <c r="D134" s="55" t="s">
        <v>349</v>
      </c>
      <c r="E134" s="54">
        <v>2.3E-2</v>
      </c>
      <c r="F134" s="54">
        <v>0.03</v>
      </c>
      <c r="G134" s="54">
        <v>2.3E-2</v>
      </c>
      <c r="H134" s="54">
        <v>7.0000000000000001E-3</v>
      </c>
      <c r="I134" s="55" t="s">
        <v>299</v>
      </c>
      <c r="J134" s="55" t="s">
        <v>357</v>
      </c>
    </row>
    <row r="135" spans="2:10">
      <c r="B135" s="54"/>
      <c r="C135" s="54"/>
      <c r="D135" s="55" t="s">
        <v>349</v>
      </c>
      <c r="E135" s="54">
        <v>1.6E-2</v>
      </c>
      <c r="F135" s="54">
        <v>2.1000000000000001E-2</v>
      </c>
      <c r="G135" s="54">
        <v>1.6E-2</v>
      </c>
      <c r="H135" s="54">
        <v>5.0000000000000001E-3</v>
      </c>
      <c r="I135" s="55" t="s">
        <v>299</v>
      </c>
      <c r="J135" s="55" t="s">
        <v>357</v>
      </c>
    </row>
    <row r="136" spans="2:10">
      <c r="B136" s="54"/>
      <c r="C136" s="54" t="s">
        <v>358</v>
      </c>
      <c r="D136" s="55" t="s">
        <v>349</v>
      </c>
      <c r="E136" s="54">
        <v>2.1999999999999999E-2</v>
      </c>
      <c r="F136" s="54">
        <v>2.7E-2</v>
      </c>
      <c r="G136" s="54">
        <v>2.1999999999999999E-2</v>
      </c>
      <c r="H136" s="54">
        <v>5.0000000000000001E-3</v>
      </c>
      <c r="I136" s="55" t="s">
        <v>299</v>
      </c>
      <c r="J136" s="55" t="s">
        <v>359</v>
      </c>
    </row>
    <row r="137" spans="2:10">
      <c r="B137" s="54"/>
      <c r="C137" s="54"/>
      <c r="D137" s="55" t="s">
        <v>349</v>
      </c>
      <c r="E137" s="54">
        <v>1.7000000000000001E-2</v>
      </c>
      <c r="F137" s="54">
        <v>2.1000000000000001E-2</v>
      </c>
      <c r="G137" s="54">
        <v>1.7000000000000001E-2</v>
      </c>
      <c r="H137" s="54">
        <v>4.0000000000000001E-3</v>
      </c>
      <c r="I137" s="55" t="s">
        <v>299</v>
      </c>
      <c r="J137" s="55" t="s">
        <v>359</v>
      </c>
    </row>
    <row r="138" spans="2:10">
      <c r="B138" s="54"/>
      <c r="C138" s="54"/>
      <c r="D138" s="55" t="s">
        <v>349</v>
      </c>
      <c r="E138" s="54">
        <v>1.2E-2</v>
      </c>
      <c r="F138" s="54">
        <v>1.4999999999999999E-2</v>
      </c>
      <c r="G138" s="54">
        <v>1.2E-2</v>
      </c>
      <c r="H138" s="54">
        <v>3.0000000000000001E-3</v>
      </c>
      <c r="I138" s="55" t="s">
        <v>299</v>
      </c>
      <c r="J138" s="55" t="s">
        <v>360</v>
      </c>
    </row>
    <row r="139" spans="2:10">
      <c r="B139" s="54" t="s">
        <v>361</v>
      </c>
      <c r="C139" s="54" t="s">
        <v>348</v>
      </c>
      <c r="D139" s="55" t="s">
        <v>349</v>
      </c>
      <c r="E139" s="54">
        <v>0</v>
      </c>
      <c r="F139" s="54"/>
      <c r="G139" s="54"/>
      <c r="H139" s="54"/>
      <c r="I139" s="55" t="s">
        <v>299</v>
      </c>
      <c r="J139" s="55" t="s">
        <v>362</v>
      </c>
    </row>
    <row r="140" spans="2:10">
      <c r="B140" s="54"/>
      <c r="C140" s="54" t="s">
        <v>351</v>
      </c>
      <c r="D140" s="55" t="s">
        <v>349</v>
      </c>
      <c r="E140" s="54">
        <v>0</v>
      </c>
      <c r="F140" s="54"/>
      <c r="G140" s="54"/>
      <c r="H140" s="54"/>
      <c r="I140" s="55" t="s">
        <v>299</v>
      </c>
      <c r="J140" s="55" t="s">
        <v>356</v>
      </c>
    </row>
    <row r="141" spans="2:10">
      <c r="B141" s="54"/>
      <c r="C141" s="54"/>
      <c r="D141" s="55" t="s">
        <v>349</v>
      </c>
      <c r="E141" s="54">
        <v>0</v>
      </c>
      <c r="F141" s="54"/>
      <c r="G141" s="54"/>
      <c r="H141" s="54"/>
      <c r="I141" s="55" t="s">
        <v>299</v>
      </c>
      <c r="J141" s="55" t="s">
        <v>356</v>
      </c>
    </row>
    <row r="142" spans="2:10">
      <c r="B142" s="54"/>
      <c r="C142" s="54"/>
      <c r="D142" s="55" t="s">
        <v>349</v>
      </c>
      <c r="E142" s="54">
        <v>0.155</v>
      </c>
      <c r="F142" s="54">
        <v>0.2</v>
      </c>
      <c r="G142" s="54">
        <v>0.155</v>
      </c>
      <c r="H142" s="54">
        <v>4.4999999999999998E-2</v>
      </c>
      <c r="I142" s="55" t="s">
        <v>299</v>
      </c>
      <c r="J142" s="55" t="s">
        <v>363</v>
      </c>
    </row>
    <row r="143" spans="2:10">
      <c r="B143" s="54"/>
      <c r="C143" s="54"/>
      <c r="D143" s="55" t="s">
        <v>349</v>
      </c>
      <c r="E143" s="54">
        <v>9.0999999999999998E-2</v>
      </c>
      <c r="F143" s="54">
        <v>0.11700000000000001</v>
      </c>
      <c r="G143" s="54">
        <v>9.0999999999999998E-2</v>
      </c>
      <c r="H143" s="54">
        <v>2.5999999999999999E-2</v>
      </c>
      <c r="I143" s="55" t="s">
        <v>299</v>
      </c>
      <c r="J143" s="55" t="s">
        <v>363</v>
      </c>
    </row>
    <row r="144" spans="2:10">
      <c r="B144" s="54"/>
      <c r="C144" s="54"/>
      <c r="D144" s="55" t="s">
        <v>349</v>
      </c>
      <c r="E144" s="54">
        <v>0.08</v>
      </c>
      <c r="F144" s="54">
        <v>0.10199999999999999</v>
      </c>
      <c r="G144" s="54">
        <v>0.08</v>
      </c>
      <c r="H144" s="54">
        <v>2.1999999999999999E-2</v>
      </c>
      <c r="I144" s="55" t="s">
        <v>299</v>
      </c>
      <c r="J144" s="55" t="s">
        <v>363</v>
      </c>
    </row>
    <row r="145" spans="2:10">
      <c r="B145" s="54"/>
      <c r="C145" s="54"/>
      <c r="D145" s="55" t="s">
        <v>349</v>
      </c>
      <c r="E145" s="54">
        <v>7.2999999999999995E-2</v>
      </c>
      <c r="F145" s="54">
        <v>9.2999999999999999E-2</v>
      </c>
      <c r="G145" s="54">
        <v>7.2999999999999995E-2</v>
      </c>
      <c r="H145" s="54">
        <v>0.02</v>
      </c>
      <c r="I145" s="55" t="s">
        <v>299</v>
      </c>
      <c r="J145" s="55" t="s">
        <v>363</v>
      </c>
    </row>
    <row r="146" spans="2:10">
      <c r="B146" s="54"/>
      <c r="C146" s="54" t="s">
        <v>331</v>
      </c>
      <c r="D146" s="55" t="s">
        <v>349</v>
      </c>
      <c r="E146" s="54">
        <v>2.3E-2</v>
      </c>
      <c r="F146" s="54">
        <v>0.03</v>
      </c>
      <c r="G146" s="54">
        <v>2.3E-2</v>
      </c>
      <c r="H146" s="54">
        <v>7.0000000000000001E-3</v>
      </c>
      <c r="I146" s="55" t="s">
        <v>299</v>
      </c>
      <c r="J146" s="55" t="s">
        <v>364</v>
      </c>
    </row>
    <row r="147" spans="2:10">
      <c r="B147" s="54"/>
      <c r="C147" s="54"/>
      <c r="D147" s="55" t="s">
        <v>349</v>
      </c>
      <c r="E147" s="54">
        <v>0</v>
      </c>
      <c r="F147" s="54">
        <v>1.6E-2</v>
      </c>
      <c r="G147" s="54">
        <v>0</v>
      </c>
      <c r="H147" s="54">
        <v>1.6E-2</v>
      </c>
      <c r="I147" s="55" t="s">
        <v>299</v>
      </c>
      <c r="J147" s="55" t="s">
        <v>364</v>
      </c>
    </row>
    <row r="148" spans="2:10">
      <c r="B148" s="54"/>
      <c r="C148" s="54"/>
      <c r="D148" s="55" t="s">
        <v>349</v>
      </c>
      <c r="E148" s="54">
        <v>5.0000000000000001E-3</v>
      </c>
      <c r="F148" s="54">
        <v>1.9E-2</v>
      </c>
      <c r="G148" s="54">
        <v>5.0000000000000001E-3</v>
      </c>
      <c r="H148" s="54">
        <v>1.4E-2</v>
      </c>
      <c r="I148" s="55" t="s">
        <v>299</v>
      </c>
      <c r="J148" s="55" t="s">
        <v>353</v>
      </c>
    </row>
    <row r="149" spans="2:10">
      <c r="B149" s="54"/>
      <c r="C149" s="54" t="s">
        <v>354</v>
      </c>
      <c r="D149" s="55" t="s">
        <v>349</v>
      </c>
      <c r="E149" s="54">
        <v>3.5000000000000003E-2</v>
      </c>
      <c r="F149" s="54">
        <v>4.4999999999999998E-2</v>
      </c>
      <c r="G149" s="54">
        <v>3.5000000000000003E-2</v>
      </c>
      <c r="H149" s="54">
        <v>0.01</v>
      </c>
      <c r="I149" s="55" t="s">
        <v>299</v>
      </c>
      <c r="J149" s="55" t="s">
        <v>365</v>
      </c>
    </row>
    <row r="150" spans="2:10">
      <c r="B150" s="54"/>
      <c r="C150" s="54"/>
      <c r="D150" s="55" t="s">
        <v>366</v>
      </c>
      <c r="E150" s="54">
        <v>3.4000000000000002E-2</v>
      </c>
      <c r="F150" s="54">
        <v>4.3999999999999997E-2</v>
      </c>
      <c r="G150" s="54">
        <v>3.4000000000000002E-2</v>
      </c>
      <c r="H150" s="54">
        <v>0.01</v>
      </c>
      <c r="I150" s="55" t="s">
        <v>299</v>
      </c>
      <c r="J150" s="55" t="s">
        <v>365</v>
      </c>
    </row>
    <row r="151" spans="2:10">
      <c r="B151" s="54"/>
      <c r="C151" s="54"/>
      <c r="D151" s="55" t="s">
        <v>349</v>
      </c>
      <c r="E151" s="54">
        <v>1.7999999999999999E-2</v>
      </c>
      <c r="F151" s="54">
        <v>2.4E-2</v>
      </c>
      <c r="G151" s="54">
        <v>1.7999999999999999E-2</v>
      </c>
      <c r="H151" s="54">
        <v>6.0000000000000001E-3</v>
      </c>
      <c r="I151" s="55" t="s">
        <v>299</v>
      </c>
      <c r="J151" s="55" t="s">
        <v>365</v>
      </c>
    </row>
    <row r="152" spans="2:10">
      <c r="B152" s="54"/>
      <c r="C152" s="54"/>
      <c r="D152" s="55" t="s">
        <v>349</v>
      </c>
      <c r="E152" s="54">
        <v>1.2999999999999999E-2</v>
      </c>
      <c r="F152" s="54">
        <v>1.7000000000000001E-2</v>
      </c>
      <c r="G152" s="54">
        <v>1.2999999999999999E-2</v>
      </c>
      <c r="H152" s="54">
        <v>4.0000000000000001E-3</v>
      </c>
      <c r="I152" s="55" t="s">
        <v>299</v>
      </c>
      <c r="J152" s="55" t="s">
        <v>365</v>
      </c>
    </row>
    <row r="153" spans="2:10">
      <c r="B153" s="54"/>
      <c r="C153" s="54"/>
      <c r="D153" s="55" t="s">
        <v>349</v>
      </c>
      <c r="E153" s="54">
        <v>5.0000000000000001E-3</v>
      </c>
      <c r="F153" s="54">
        <v>1.9E-2</v>
      </c>
      <c r="G153" s="54">
        <v>5.0000000000000001E-3</v>
      </c>
      <c r="H153" s="54">
        <v>1.4E-2</v>
      </c>
      <c r="I153" s="55" t="s">
        <v>299</v>
      </c>
      <c r="J153" s="55" t="s">
        <v>353</v>
      </c>
    </row>
    <row r="154" spans="2:10">
      <c r="B154" s="54"/>
      <c r="C154" s="54" t="s">
        <v>358</v>
      </c>
      <c r="D154" s="55" t="s">
        <v>349</v>
      </c>
      <c r="E154" s="54">
        <v>0</v>
      </c>
      <c r="F154" s="54"/>
      <c r="G154" s="54"/>
      <c r="H154" s="54"/>
      <c r="I154" s="55" t="s">
        <v>299</v>
      </c>
      <c r="J154" s="55" t="s">
        <v>356</v>
      </c>
    </row>
    <row r="155" spans="2:10">
      <c r="B155" s="54"/>
      <c r="C155" s="54"/>
      <c r="D155" s="55" t="s">
        <v>349</v>
      </c>
      <c r="E155" s="54">
        <v>2.7E-2</v>
      </c>
      <c r="F155" s="54">
        <v>3.5000000000000003E-2</v>
      </c>
      <c r="G155" s="54">
        <v>2.7E-2</v>
      </c>
      <c r="H155" s="54">
        <v>8.0000000000000002E-3</v>
      </c>
      <c r="I155" s="55" t="s">
        <v>299</v>
      </c>
      <c r="J155" s="55" t="s">
        <v>367</v>
      </c>
    </row>
    <row r="156" spans="2:10">
      <c r="B156" s="54"/>
      <c r="C156" s="54"/>
      <c r="D156" s="55" t="s">
        <v>349</v>
      </c>
      <c r="E156" s="54">
        <v>1.6E-2</v>
      </c>
      <c r="F156" s="54">
        <v>2.1000000000000001E-2</v>
      </c>
      <c r="G156" s="54">
        <v>1.6E-2</v>
      </c>
      <c r="H156" s="54">
        <v>5.0000000000000001E-3</v>
      </c>
      <c r="I156" s="55" t="s">
        <v>299</v>
      </c>
      <c r="J156" s="55" t="s">
        <v>367</v>
      </c>
    </row>
    <row r="157" spans="2:10">
      <c r="B157" s="54"/>
      <c r="C157" s="54"/>
      <c r="D157" s="55" t="s">
        <v>349</v>
      </c>
      <c r="E157" s="54">
        <v>1.2E-2</v>
      </c>
      <c r="F157" s="54">
        <v>1.4999999999999999E-2</v>
      </c>
      <c r="G157" s="54">
        <v>1.2E-2</v>
      </c>
      <c r="H157" s="54">
        <v>3.0000000000000001E-3</v>
      </c>
      <c r="I157" s="55" t="s">
        <v>299</v>
      </c>
      <c r="J157" s="55" t="s">
        <v>367</v>
      </c>
    </row>
    <row r="158" spans="2:10">
      <c r="B158" s="54" t="s">
        <v>102</v>
      </c>
      <c r="C158" s="54"/>
      <c r="D158" s="55"/>
      <c r="E158" s="54">
        <v>0</v>
      </c>
      <c r="F158" s="54"/>
      <c r="G158" s="54"/>
      <c r="H158" s="54"/>
      <c r="I158" s="55"/>
      <c r="J158" s="55"/>
    </row>
    <row r="159" spans="2:10">
      <c r="B159" s="54"/>
      <c r="C159" s="54" t="s">
        <v>32</v>
      </c>
      <c r="D159" s="55" t="s">
        <v>37</v>
      </c>
      <c r="E159" s="54">
        <v>1810</v>
      </c>
      <c r="F159" s="54">
        <v>1810</v>
      </c>
      <c r="G159" s="54"/>
      <c r="H159" s="54"/>
      <c r="I159" s="55" t="s">
        <v>296</v>
      </c>
      <c r="J159" s="55" t="s">
        <v>368</v>
      </c>
    </row>
    <row r="160" spans="2:10">
      <c r="B160" s="54"/>
      <c r="C160" s="54" t="s">
        <v>224</v>
      </c>
      <c r="D160" s="55" t="s">
        <v>37</v>
      </c>
      <c r="E160" s="54">
        <v>1430</v>
      </c>
      <c r="F160" s="54">
        <v>1430</v>
      </c>
      <c r="G160" s="54"/>
      <c r="H160" s="54"/>
      <c r="I160" s="55" t="s">
        <v>296</v>
      </c>
      <c r="J160" s="55" t="s">
        <v>368</v>
      </c>
    </row>
    <row r="161" spans="2:10">
      <c r="B161" s="54"/>
      <c r="C161" s="54" t="s">
        <v>223</v>
      </c>
      <c r="D161" s="55" t="s">
        <v>37</v>
      </c>
      <c r="E161" s="54">
        <v>3500</v>
      </c>
      <c r="F161" s="54">
        <v>3500</v>
      </c>
      <c r="G161" s="54"/>
      <c r="H161" s="54"/>
      <c r="I161" s="55" t="s">
        <v>296</v>
      </c>
      <c r="J161" s="55" t="s">
        <v>368</v>
      </c>
    </row>
    <row r="162" spans="2:10">
      <c r="B162" s="54"/>
      <c r="C162" s="54" t="s">
        <v>225</v>
      </c>
      <c r="D162" s="55" t="s">
        <v>37</v>
      </c>
      <c r="E162" s="54">
        <v>4470</v>
      </c>
      <c r="F162" s="54">
        <v>4470</v>
      </c>
      <c r="G162" s="54"/>
      <c r="H162" s="54"/>
      <c r="I162" s="55" t="s">
        <v>296</v>
      </c>
      <c r="J162" s="55" t="s">
        <v>368</v>
      </c>
    </row>
    <row r="163" spans="2:10">
      <c r="B163" s="54"/>
      <c r="C163" s="54" t="s">
        <v>33</v>
      </c>
      <c r="D163" s="55" t="s">
        <v>37</v>
      </c>
      <c r="E163" s="54">
        <v>675</v>
      </c>
      <c r="F163" s="54">
        <v>675</v>
      </c>
      <c r="G163" s="54"/>
      <c r="H163" s="54"/>
      <c r="I163" s="55" t="s">
        <v>296</v>
      </c>
      <c r="J163" s="55" t="s">
        <v>368</v>
      </c>
    </row>
    <row r="164" spans="2:10">
      <c r="B164" s="54"/>
      <c r="C164" s="54" t="s">
        <v>227</v>
      </c>
      <c r="D164" s="55" t="s">
        <v>37</v>
      </c>
      <c r="E164" s="54">
        <v>3922</v>
      </c>
      <c r="F164" s="54">
        <v>3922</v>
      </c>
      <c r="G164" s="54"/>
      <c r="H164" s="54"/>
      <c r="I164" s="55" t="s">
        <v>296</v>
      </c>
      <c r="J164" s="55" t="s">
        <v>368</v>
      </c>
    </row>
    <row r="165" spans="2:10">
      <c r="B165" s="54"/>
      <c r="C165" s="54" t="s">
        <v>241</v>
      </c>
      <c r="D165" s="55" t="s">
        <v>37</v>
      </c>
      <c r="E165" s="54">
        <v>3985</v>
      </c>
      <c r="F165" s="54">
        <v>3985</v>
      </c>
      <c r="G165" s="54"/>
      <c r="H165" s="54"/>
      <c r="I165" s="55" t="s">
        <v>296</v>
      </c>
      <c r="J165" s="55" t="s">
        <v>368</v>
      </c>
    </row>
    <row r="166" spans="2:10">
      <c r="B166" s="54"/>
      <c r="C166" s="54" t="s">
        <v>229</v>
      </c>
      <c r="D166" s="55" t="s">
        <v>37</v>
      </c>
      <c r="E166" s="54">
        <v>1774</v>
      </c>
      <c r="F166" s="54">
        <v>1774</v>
      </c>
      <c r="G166" s="54"/>
      <c r="H166" s="54"/>
      <c r="I166" s="55" t="s">
        <v>296</v>
      </c>
      <c r="J166" s="55" t="s">
        <v>368</v>
      </c>
    </row>
    <row r="167" spans="2:10">
      <c r="B167" s="54"/>
      <c r="C167" s="54" t="s">
        <v>231</v>
      </c>
      <c r="D167" s="55" t="s">
        <v>37</v>
      </c>
      <c r="E167" s="54">
        <v>2088</v>
      </c>
      <c r="F167" s="54">
        <v>2088</v>
      </c>
      <c r="G167" s="54"/>
      <c r="H167" s="54"/>
      <c r="I167" s="55" t="s">
        <v>296</v>
      </c>
      <c r="J167" s="55" t="s">
        <v>368</v>
      </c>
    </row>
    <row r="168" spans="2:10">
      <c r="B168" s="54"/>
      <c r="C168" s="54" t="s">
        <v>232</v>
      </c>
      <c r="D168" s="55" t="s">
        <v>37</v>
      </c>
      <c r="E168" s="54">
        <v>2346</v>
      </c>
      <c r="F168" s="54">
        <v>2346</v>
      </c>
      <c r="G168" s="54"/>
      <c r="H168" s="54"/>
      <c r="I168" s="55" t="s">
        <v>377</v>
      </c>
      <c r="J168" s="55" t="s">
        <v>368</v>
      </c>
    </row>
    <row r="169" spans="2:10">
      <c r="B169" s="54"/>
      <c r="C169" s="54" t="s">
        <v>233</v>
      </c>
      <c r="D169" s="55" t="s">
        <v>37</v>
      </c>
      <c r="E169" s="54">
        <v>2729</v>
      </c>
      <c r="F169" s="54">
        <v>2729</v>
      </c>
      <c r="G169" s="54"/>
      <c r="H169" s="54"/>
      <c r="I169" s="55" t="s">
        <v>296</v>
      </c>
      <c r="J169" s="55" t="s">
        <v>368</v>
      </c>
    </row>
    <row r="170" spans="2:10">
      <c r="B170" s="54"/>
      <c r="C170" s="54" t="s">
        <v>220</v>
      </c>
      <c r="D170" s="55" t="s">
        <v>37</v>
      </c>
      <c r="E170" s="54">
        <v>4</v>
      </c>
      <c r="F170" s="54">
        <v>4</v>
      </c>
      <c r="G170" s="54"/>
      <c r="H170" s="54"/>
      <c r="I170" s="55" t="s">
        <v>370</v>
      </c>
      <c r="J170" s="55" t="s">
        <v>368</v>
      </c>
    </row>
    <row r="171" spans="2:10">
      <c r="B171" s="54"/>
      <c r="C171" s="54" t="s">
        <v>221</v>
      </c>
      <c r="D171" s="55" t="s">
        <v>37</v>
      </c>
      <c r="E171" s="54">
        <v>1</v>
      </c>
      <c r="F171" s="54">
        <v>1</v>
      </c>
      <c r="G171" s="54"/>
      <c r="H171" s="54"/>
      <c r="I171" s="55" t="s">
        <v>370</v>
      </c>
      <c r="J171" s="55" t="s">
        <v>368</v>
      </c>
    </row>
    <row r="172" spans="2:10">
      <c r="B172" s="54"/>
      <c r="C172" s="54" t="s">
        <v>249</v>
      </c>
      <c r="D172" s="55" t="s">
        <v>37</v>
      </c>
      <c r="E172" s="54">
        <v>1</v>
      </c>
      <c r="F172" s="54">
        <v>1</v>
      </c>
      <c r="G172" s="54"/>
      <c r="H172" s="54"/>
      <c r="I172" s="55" t="s">
        <v>370</v>
      </c>
      <c r="J172" s="55" t="s">
        <v>368</v>
      </c>
    </row>
    <row r="173" spans="2:10">
      <c r="B173" s="54"/>
      <c r="C173" s="54" t="s">
        <v>235</v>
      </c>
      <c r="D173" s="55" t="s">
        <v>37</v>
      </c>
      <c r="E173" s="54">
        <v>1387</v>
      </c>
      <c r="F173" s="54">
        <v>1387</v>
      </c>
      <c r="G173" s="54"/>
      <c r="H173" s="54"/>
      <c r="I173" s="55" t="s">
        <v>370</v>
      </c>
      <c r="J173" s="55" t="s">
        <v>368</v>
      </c>
    </row>
    <row r="174" spans="2:10">
      <c r="B174" s="54"/>
      <c r="C174" s="54" t="s">
        <v>237</v>
      </c>
      <c r="D174" s="55" t="s">
        <v>37</v>
      </c>
      <c r="E174" s="54">
        <v>1397</v>
      </c>
      <c r="F174" s="54">
        <v>1397</v>
      </c>
      <c r="G174" s="54"/>
      <c r="H174" s="54"/>
      <c r="I174" s="55" t="s">
        <v>370</v>
      </c>
      <c r="J174" s="55" t="s">
        <v>368</v>
      </c>
    </row>
    <row r="175" spans="2:10">
      <c r="B175" s="54"/>
      <c r="C175" s="54" t="s">
        <v>238</v>
      </c>
      <c r="D175" s="55" t="s">
        <v>37</v>
      </c>
      <c r="E175" s="54">
        <v>601</v>
      </c>
      <c r="F175" s="54">
        <v>601</v>
      </c>
      <c r="G175" s="54"/>
      <c r="H175" s="54"/>
      <c r="I175" s="55" t="s">
        <v>370</v>
      </c>
      <c r="J175" s="55" t="s">
        <v>368</v>
      </c>
    </row>
    <row r="176" spans="2:10">
      <c r="B176" s="54"/>
      <c r="C176" s="54" t="s">
        <v>240</v>
      </c>
      <c r="D176" s="55" t="s">
        <v>37</v>
      </c>
      <c r="E176" s="54">
        <v>698</v>
      </c>
      <c r="F176" s="54">
        <v>698</v>
      </c>
      <c r="G176" s="54"/>
      <c r="H176" s="54"/>
      <c r="I176" s="55" t="s">
        <v>370</v>
      </c>
      <c r="J176" s="55" t="s">
        <v>368</v>
      </c>
    </row>
    <row r="177" spans="2:10">
      <c r="B177" s="54"/>
      <c r="C177" s="54" t="s">
        <v>242</v>
      </c>
      <c r="D177" s="55" t="s">
        <v>37</v>
      </c>
      <c r="E177" s="54">
        <v>631</v>
      </c>
      <c r="F177" s="54">
        <v>631</v>
      </c>
      <c r="G177" s="54"/>
      <c r="H177" s="54"/>
      <c r="I177" s="55" t="s">
        <v>370</v>
      </c>
      <c r="J177" s="55" t="s">
        <v>368</v>
      </c>
    </row>
    <row r="178" spans="2:10">
      <c r="B178" s="54"/>
      <c r="C178" s="54" t="s">
        <v>244</v>
      </c>
      <c r="D178" s="55" t="s">
        <v>37</v>
      </c>
      <c r="E178" s="54">
        <v>3</v>
      </c>
      <c r="F178" s="54">
        <v>3</v>
      </c>
      <c r="G178" s="54"/>
      <c r="H178" s="54"/>
      <c r="I178" s="55" t="s">
        <v>369</v>
      </c>
      <c r="J178" s="55"/>
    </row>
    <row r="179" spans="2:10">
      <c r="B179" s="54"/>
      <c r="C179" s="54" t="s">
        <v>246</v>
      </c>
      <c r="D179" s="55" t="s">
        <v>37</v>
      </c>
      <c r="E179" s="54">
        <v>3</v>
      </c>
      <c r="F179" s="54">
        <v>3</v>
      </c>
      <c r="G179" s="54"/>
      <c r="H179" s="54"/>
      <c r="I179" s="55" t="s">
        <v>369</v>
      </c>
      <c r="J179" s="55"/>
    </row>
    <row r="180" spans="2:10">
      <c r="B180" s="54"/>
      <c r="C180" s="54" t="s">
        <v>34</v>
      </c>
      <c r="D180" s="55" t="s">
        <v>37</v>
      </c>
      <c r="E180" s="54">
        <v>28</v>
      </c>
      <c r="F180" s="54">
        <v>28</v>
      </c>
      <c r="G180" s="54"/>
      <c r="H180" s="54"/>
      <c r="I180" s="55" t="s">
        <v>369</v>
      </c>
      <c r="J180" s="55"/>
    </row>
    <row r="181" spans="2:10">
      <c r="B181" s="54"/>
      <c r="C181" s="54" t="s">
        <v>250</v>
      </c>
      <c r="D181" s="55" t="s">
        <v>37</v>
      </c>
      <c r="E181" s="54">
        <v>265</v>
      </c>
      <c r="F181" s="54">
        <v>265</v>
      </c>
      <c r="G181" s="54"/>
      <c r="H181" s="54"/>
      <c r="I181" s="55" t="s">
        <v>369</v>
      </c>
      <c r="J181" s="55"/>
    </row>
    <row r="182" spans="2:10">
      <c r="B182" s="54"/>
      <c r="C182" s="54"/>
      <c r="D182" s="55"/>
      <c r="E182" s="54"/>
      <c r="F182" s="54"/>
      <c r="G182" s="54"/>
      <c r="H182" s="54"/>
      <c r="I182" s="55"/>
      <c r="J182" s="55"/>
    </row>
    <row r="183" spans="2:10">
      <c r="B183" s="54"/>
      <c r="C183" s="54"/>
      <c r="D183" s="55"/>
      <c r="E183" s="54"/>
      <c r="F183" s="54"/>
      <c r="G183" s="54"/>
      <c r="H183" s="54"/>
      <c r="I183" s="55"/>
      <c r="J183" s="55"/>
    </row>
    <row r="184" spans="2:10">
      <c r="B184" s="54"/>
      <c r="C184" s="54"/>
      <c r="D184" s="55"/>
      <c r="E184" s="54"/>
      <c r="F184" s="54"/>
      <c r="G184" s="54"/>
      <c r="H184" s="54"/>
      <c r="I184" s="55"/>
      <c r="J184" s="55"/>
    </row>
    <row r="185" spans="2:10">
      <c r="B185" s="54"/>
      <c r="C185" s="54"/>
      <c r="D185" s="55"/>
      <c r="E185" s="54"/>
      <c r="F185" s="54"/>
      <c r="G185" s="54"/>
      <c r="H185" s="54"/>
      <c r="I185" s="55"/>
      <c r="J185" s="55"/>
    </row>
    <row r="186" spans="2:10">
      <c r="B186" s="54"/>
      <c r="C186" s="54"/>
      <c r="D186" s="55"/>
      <c r="E186" s="54"/>
      <c r="F186" s="54"/>
      <c r="G186" s="54"/>
      <c r="H186" s="54"/>
      <c r="I186" s="55"/>
      <c r="J186" s="55"/>
    </row>
    <row r="187" spans="2:10">
      <c r="B187" s="54"/>
      <c r="C187" s="54"/>
      <c r="D187" s="55"/>
      <c r="E187" s="54"/>
      <c r="F187" s="54"/>
      <c r="G187" s="54"/>
      <c r="H187" s="54"/>
      <c r="I187" s="55"/>
      <c r="J187" s="55"/>
    </row>
    <row r="188" spans="2:10">
      <c r="B188" s="54"/>
      <c r="C188" s="54"/>
      <c r="D188" s="55"/>
      <c r="E188" s="54"/>
      <c r="F188" s="54"/>
      <c r="G188" s="54"/>
      <c r="H188" s="54"/>
      <c r="I188" s="55"/>
      <c r="J188" s="55"/>
    </row>
    <row r="189" spans="2:10">
      <c r="B189" s="54"/>
      <c r="C189" s="54"/>
      <c r="D189" s="55"/>
      <c r="E189" s="54"/>
      <c r="F189" s="54"/>
      <c r="G189" s="54"/>
      <c r="H189" s="54"/>
      <c r="I189" s="55"/>
      <c r="J189" s="55"/>
    </row>
    <row r="190" spans="2:10">
      <c r="B190" s="54"/>
      <c r="C190" s="54"/>
      <c r="D190" s="55"/>
      <c r="E190" s="54"/>
      <c r="F190" s="54"/>
      <c r="G190" s="54"/>
      <c r="H190" s="54"/>
      <c r="I190" s="55"/>
      <c r="J190" s="55"/>
    </row>
    <row r="191" spans="2:10">
      <c r="B191" s="54"/>
      <c r="C191" s="54"/>
      <c r="D191" s="55"/>
      <c r="E191" s="54"/>
      <c r="F191" s="54"/>
      <c r="G191" s="54"/>
      <c r="H191" s="54"/>
      <c r="I191" s="55"/>
      <c r="J191" s="55"/>
    </row>
    <row r="192" spans="2:10">
      <c r="B192" s="54"/>
      <c r="C192" s="54"/>
      <c r="D192" s="55"/>
      <c r="E192" s="54"/>
      <c r="F192" s="54"/>
      <c r="G192" s="54"/>
      <c r="H192" s="54"/>
      <c r="I192" s="55"/>
      <c r="J192" s="55"/>
    </row>
    <row r="193" spans="2:12">
      <c r="B193" s="54"/>
      <c r="C193" s="54"/>
      <c r="D193" s="55"/>
      <c r="E193" s="54"/>
      <c r="F193" s="54"/>
      <c r="G193" s="54"/>
      <c r="H193" s="54"/>
      <c r="I193" s="55"/>
      <c r="J193" s="55"/>
    </row>
    <row r="194" spans="2:12">
      <c r="B194" s="54"/>
      <c r="C194" s="54"/>
      <c r="D194" s="55"/>
      <c r="E194" s="54"/>
      <c r="F194" s="54"/>
      <c r="G194" s="54"/>
      <c r="H194" s="54"/>
      <c r="I194" s="55"/>
      <c r="J194" s="55"/>
    </row>
    <row r="195" spans="2:12">
      <c r="B195" s="54"/>
      <c r="C195" s="54"/>
      <c r="D195" s="55"/>
      <c r="E195" s="54"/>
      <c r="F195" s="54"/>
      <c r="G195" s="54"/>
      <c r="H195" s="54"/>
      <c r="I195" s="55"/>
      <c r="J195" s="55"/>
    </row>
    <row r="196" spans="2:12">
      <c r="B196" s="54"/>
      <c r="C196" s="54"/>
      <c r="D196" s="55"/>
      <c r="E196" s="54"/>
      <c r="F196" s="54"/>
      <c r="G196" s="54"/>
      <c r="H196" s="54"/>
      <c r="I196" s="55"/>
      <c r="J196" s="55"/>
    </row>
    <row r="197" spans="2:12">
      <c r="B197" s="54"/>
      <c r="C197" s="54"/>
      <c r="D197" s="55"/>
      <c r="E197" s="54"/>
      <c r="F197" s="54"/>
      <c r="G197" s="54"/>
      <c r="H197" s="54"/>
      <c r="I197" s="55"/>
      <c r="J197" s="55"/>
    </row>
    <row r="198" spans="2:12">
      <c r="B198" s="54"/>
      <c r="C198" s="54"/>
      <c r="D198" s="55"/>
      <c r="E198" s="54"/>
      <c r="F198" s="54"/>
      <c r="G198" s="54"/>
      <c r="H198" s="54"/>
      <c r="I198" s="55"/>
      <c r="J198" s="55"/>
    </row>
    <row r="199" spans="2:12">
      <c r="D199" s="2"/>
      <c r="I199" s="2"/>
      <c r="J199" s="2"/>
    </row>
    <row r="200" spans="2:12">
      <c r="D200" s="2"/>
      <c r="I200" s="2"/>
      <c r="J200" s="2"/>
    </row>
    <row r="201" spans="2:12">
      <c r="D201" s="2"/>
      <c r="I201" s="2"/>
      <c r="J201" s="2"/>
    </row>
    <row r="202" spans="2:12">
      <c r="D202" s="2"/>
      <c r="I202" s="2"/>
      <c r="J202" s="2"/>
    </row>
    <row r="203" spans="2:12">
      <c r="D203" s="2"/>
      <c r="I203" s="2"/>
      <c r="J203" s="2"/>
    </row>
    <row r="204" spans="2:12">
      <c r="D204" s="2"/>
      <c r="I204" s="2"/>
      <c r="J204" s="2"/>
    </row>
    <row r="205" spans="2:12">
      <c r="D205" s="2"/>
      <c r="I205" s="2"/>
      <c r="J205" s="2"/>
    </row>
    <row r="206" spans="2:12" ht="18.75">
      <c r="C206" s="9" t="s">
        <v>109</v>
      </c>
      <c r="D206" s="10"/>
      <c r="E206" s="5"/>
      <c r="F206" s="5"/>
      <c r="G206" s="5"/>
      <c r="H206" s="5"/>
      <c r="I206" s="10"/>
      <c r="J206" s="10"/>
      <c r="K206" s="5"/>
      <c r="L206" s="5"/>
    </row>
    <row r="207" spans="2:12" ht="18.75">
      <c r="C207" s="11" t="s">
        <v>112</v>
      </c>
      <c r="D207" s="12"/>
      <c r="E207" s="12"/>
      <c r="F207" s="12"/>
      <c r="G207" s="11" t="s">
        <v>113</v>
      </c>
      <c r="H207" s="12"/>
      <c r="I207" s="12"/>
      <c r="J207" s="12"/>
      <c r="K207" s="11" t="s">
        <v>114</v>
      </c>
      <c r="L207" s="5"/>
    </row>
    <row r="208" spans="2:12" ht="18.75">
      <c r="C208" s="12" t="s">
        <v>24</v>
      </c>
      <c r="D208" s="12"/>
      <c r="E208" s="12">
        <v>1</v>
      </c>
      <c r="F208" s="12" t="s">
        <v>117</v>
      </c>
      <c r="G208" s="13" t="s">
        <v>118</v>
      </c>
      <c r="H208" s="12">
        <v>3.6</v>
      </c>
      <c r="I208" s="12" t="s">
        <v>119</v>
      </c>
      <c r="J208" s="12"/>
      <c r="K208" s="12"/>
      <c r="L208" s="5"/>
    </row>
    <row r="209" spans="3:12" ht="18.75">
      <c r="C209" s="12"/>
      <c r="D209" s="12"/>
      <c r="E209" s="12"/>
      <c r="F209" s="12"/>
      <c r="G209" s="12"/>
      <c r="H209" s="12"/>
      <c r="I209" s="12"/>
      <c r="J209" s="12"/>
      <c r="K209" s="12"/>
      <c r="L209" s="5"/>
    </row>
    <row r="210" spans="3:12" ht="18.75">
      <c r="C210" s="12" t="s">
        <v>121</v>
      </c>
      <c r="D210" s="12"/>
      <c r="E210" s="12">
        <v>1</v>
      </c>
      <c r="F210" s="12" t="s">
        <v>122</v>
      </c>
      <c r="G210" s="13" t="s">
        <v>118</v>
      </c>
      <c r="H210" s="16">
        <f>3.785*H211</f>
        <v>136.26</v>
      </c>
      <c r="I210" s="12" t="s">
        <v>119</v>
      </c>
      <c r="J210" s="12"/>
      <c r="K210" s="12"/>
      <c r="L210" s="5"/>
    </row>
    <row r="211" spans="3:12" ht="18.75">
      <c r="C211" s="12"/>
      <c r="D211" s="12"/>
      <c r="E211" s="12">
        <v>1</v>
      </c>
      <c r="F211" s="12" t="s">
        <v>123</v>
      </c>
      <c r="G211" s="13" t="s">
        <v>118</v>
      </c>
      <c r="H211" s="12">
        <v>36</v>
      </c>
      <c r="I211" s="12" t="s">
        <v>119</v>
      </c>
      <c r="J211" s="12"/>
      <c r="K211" s="12"/>
      <c r="L211" s="5"/>
    </row>
    <row r="212" spans="3:12" ht="18.75">
      <c r="C212" s="12"/>
      <c r="D212" s="12"/>
      <c r="E212" s="12">
        <v>1</v>
      </c>
      <c r="F212" s="12" t="s">
        <v>37</v>
      </c>
      <c r="G212" s="13" t="s">
        <v>118</v>
      </c>
      <c r="H212" s="12">
        <v>42.8</v>
      </c>
      <c r="I212" s="12" t="s">
        <v>119</v>
      </c>
      <c r="J212" s="12"/>
      <c r="K212" s="12"/>
      <c r="L212" s="5"/>
    </row>
    <row r="213" spans="3:12" ht="18.75">
      <c r="C213" s="12"/>
      <c r="D213" s="12"/>
      <c r="E213" s="12">
        <v>1</v>
      </c>
      <c r="F213" s="12" t="s">
        <v>123</v>
      </c>
      <c r="G213" s="14" t="s">
        <v>118</v>
      </c>
      <c r="H213" s="12">
        <v>0.84</v>
      </c>
      <c r="I213" s="12" t="s">
        <v>37</v>
      </c>
      <c r="J213" s="12"/>
      <c r="K213" s="12"/>
      <c r="L213" s="5"/>
    </row>
    <row r="214" spans="3:12" ht="18.75">
      <c r="C214" s="12"/>
      <c r="D214" s="12"/>
      <c r="E214" s="12"/>
      <c r="F214" s="12"/>
      <c r="G214" s="12"/>
      <c r="H214" s="12"/>
      <c r="I214" s="12"/>
      <c r="J214" s="12"/>
      <c r="K214" s="12"/>
      <c r="L214" s="5"/>
    </row>
    <row r="215" spans="3:12" ht="18.75">
      <c r="C215" s="12" t="s">
        <v>125</v>
      </c>
      <c r="D215" s="12"/>
      <c r="E215" s="12">
        <v>1</v>
      </c>
      <c r="F215" s="12" t="s">
        <v>122</v>
      </c>
      <c r="G215" s="13" t="s">
        <v>118</v>
      </c>
      <c r="H215" s="16">
        <f>3.785*H216</f>
        <v>137.3955</v>
      </c>
      <c r="I215" s="12" t="s">
        <v>119</v>
      </c>
      <c r="J215" s="2"/>
      <c r="L215" s="5"/>
    </row>
    <row r="216" spans="3:12" ht="18.75">
      <c r="D216" s="12"/>
      <c r="E216" s="12">
        <v>1</v>
      </c>
      <c r="F216" s="12" t="s">
        <v>123</v>
      </c>
      <c r="G216" s="13" t="s">
        <v>118</v>
      </c>
      <c r="H216" s="12">
        <v>36.299999999999997</v>
      </c>
      <c r="I216" s="12" t="s">
        <v>119</v>
      </c>
      <c r="J216" s="2"/>
      <c r="L216" s="5"/>
    </row>
    <row r="217" spans="3:12" ht="18.75">
      <c r="C217" s="12"/>
      <c r="D217" s="12"/>
      <c r="E217" s="12">
        <v>1</v>
      </c>
      <c r="F217" s="12" t="s">
        <v>37</v>
      </c>
      <c r="G217" s="13" t="s">
        <v>118</v>
      </c>
      <c r="H217" s="12">
        <v>43.2</v>
      </c>
      <c r="I217" s="12" t="s">
        <v>119</v>
      </c>
      <c r="J217" s="2"/>
      <c r="L217" s="5"/>
    </row>
    <row r="218" spans="3:12" ht="18.75">
      <c r="C218" s="12"/>
      <c r="D218" s="12"/>
      <c r="E218" s="12">
        <v>1</v>
      </c>
      <c r="F218" s="12" t="s">
        <v>123</v>
      </c>
      <c r="G218" s="14" t="s">
        <v>118</v>
      </c>
      <c r="H218" s="12">
        <v>0.84</v>
      </c>
      <c r="I218" s="12" t="s">
        <v>37</v>
      </c>
      <c r="J218" s="2"/>
      <c r="L218" s="5"/>
    </row>
    <row r="219" spans="3:12" ht="18.75">
      <c r="D219" s="2"/>
      <c r="I219" s="2"/>
      <c r="J219" s="2"/>
      <c r="L219" s="5"/>
    </row>
    <row r="220" spans="3:12" ht="18.75">
      <c r="C220" s="5" t="s">
        <v>126</v>
      </c>
      <c r="D220" s="12"/>
      <c r="E220" s="12">
        <v>1</v>
      </c>
      <c r="F220" s="12" t="s">
        <v>122</v>
      </c>
      <c r="G220" s="13" t="s">
        <v>118</v>
      </c>
      <c r="H220" s="16">
        <f>3.785*H221</f>
        <v>131.71799999999999</v>
      </c>
      <c r="I220" s="12" t="s">
        <v>119</v>
      </c>
      <c r="J220" s="2"/>
      <c r="L220" s="5"/>
    </row>
    <row r="221" spans="3:12" ht="18.75">
      <c r="D221" s="12"/>
      <c r="E221" s="12">
        <v>1</v>
      </c>
      <c r="F221" s="12" t="s">
        <v>123</v>
      </c>
      <c r="G221" s="13" t="s">
        <v>118</v>
      </c>
      <c r="H221" s="12">
        <v>34.799999999999997</v>
      </c>
      <c r="I221" s="12" t="s">
        <v>119</v>
      </c>
      <c r="J221" s="2"/>
      <c r="L221" s="5"/>
    </row>
    <row r="222" spans="3:12" ht="18.75">
      <c r="C222" s="12"/>
      <c r="D222" s="12"/>
      <c r="E222" s="12">
        <v>1</v>
      </c>
      <c r="F222" s="12" t="s">
        <v>37</v>
      </c>
      <c r="G222" s="13" t="s">
        <v>118</v>
      </c>
      <c r="H222" s="12">
        <v>44</v>
      </c>
      <c r="I222" s="12" t="s">
        <v>119</v>
      </c>
      <c r="J222" s="2"/>
      <c r="L222" s="5"/>
    </row>
    <row r="223" spans="3:12" ht="18.75">
      <c r="C223" s="12"/>
      <c r="D223" s="12"/>
      <c r="E223" s="12">
        <v>1</v>
      </c>
      <c r="F223" s="12" t="s">
        <v>123</v>
      </c>
      <c r="G223" s="14" t="s">
        <v>118</v>
      </c>
      <c r="H223" s="12">
        <v>0.79</v>
      </c>
      <c r="I223" s="12" t="s">
        <v>37</v>
      </c>
      <c r="J223" s="2"/>
      <c r="L223" s="5"/>
    </row>
    <row r="224" spans="3:12" ht="18.75">
      <c r="D224" s="2"/>
      <c r="I224" s="2"/>
      <c r="J224" s="2"/>
      <c r="L224" s="5"/>
    </row>
    <row r="225" spans="3:12" ht="18.75">
      <c r="C225" s="5" t="s">
        <v>127</v>
      </c>
      <c r="D225" s="12"/>
      <c r="E225" s="12">
        <v>1</v>
      </c>
      <c r="F225" s="12" t="s">
        <v>122</v>
      </c>
      <c r="G225" s="13" t="s">
        <v>118</v>
      </c>
      <c r="H225" s="16">
        <f>3.785*H226</f>
        <v>124.905</v>
      </c>
      <c r="I225" s="12" t="s">
        <v>119</v>
      </c>
      <c r="J225" s="2"/>
      <c r="L225" s="5"/>
    </row>
    <row r="226" spans="3:12" ht="18.75">
      <c r="D226" s="12"/>
      <c r="E226" s="12">
        <v>1</v>
      </c>
      <c r="F226" s="12" t="s">
        <v>123</v>
      </c>
      <c r="G226" s="13" t="s">
        <v>118</v>
      </c>
      <c r="H226" s="12">
        <v>33</v>
      </c>
      <c r="I226" s="12" t="s">
        <v>119</v>
      </c>
      <c r="J226" s="2"/>
      <c r="L226" s="5"/>
    </row>
    <row r="227" spans="3:12" ht="18.75">
      <c r="C227" s="12"/>
      <c r="D227" s="12"/>
      <c r="E227" s="12">
        <v>1</v>
      </c>
      <c r="F227" s="12" t="s">
        <v>37</v>
      </c>
      <c r="G227" s="13" t="s">
        <v>118</v>
      </c>
      <c r="H227" s="12">
        <v>37.5</v>
      </c>
      <c r="I227" s="12" t="s">
        <v>119</v>
      </c>
      <c r="J227" s="2"/>
      <c r="L227" s="5"/>
    </row>
    <row r="228" spans="3:12" ht="18.75">
      <c r="C228" s="12"/>
      <c r="D228" s="12"/>
      <c r="E228" s="12">
        <v>1</v>
      </c>
      <c r="F228" s="12" t="s">
        <v>123</v>
      </c>
      <c r="G228" s="14" t="s">
        <v>118</v>
      </c>
      <c r="H228" s="12">
        <v>0.88</v>
      </c>
      <c r="I228" s="12" t="s">
        <v>37</v>
      </c>
      <c r="J228" s="2"/>
      <c r="L228" s="5"/>
    </row>
    <row r="229" spans="3:12" ht="18.75">
      <c r="D229" s="2"/>
      <c r="I229" s="2"/>
      <c r="J229" s="2"/>
      <c r="L229" s="5"/>
    </row>
    <row r="230" spans="3:12" ht="18.75">
      <c r="C230" s="5" t="s">
        <v>371</v>
      </c>
      <c r="D230" s="12"/>
      <c r="E230" s="12">
        <v>1</v>
      </c>
      <c r="F230" s="12" t="s">
        <v>122</v>
      </c>
      <c r="G230" s="13" t="s">
        <v>118</v>
      </c>
      <c r="H230" s="16">
        <f>3.785*H231</f>
        <v>129.82550000000001</v>
      </c>
      <c r="I230" s="12" t="s">
        <v>119</v>
      </c>
      <c r="J230" s="2"/>
      <c r="L230" s="5"/>
    </row>
    <row r="231" spans="3:12" ht="18.75">
      <c r="D231" s="12"/>
      <c r="E231" s="12">
        <v>1</v>
      </c>
      <c r="F231" s="12" t="s">
        <v>123</v>
      </c>
      <c r="G231" s="13" t="s">
        <v>118</v>
      </c>
      <c r="H231" s="12">
        <v>34.299999999999997</v>
      </c>
      <c r="I231" s="12" t="s">
        <v>119</v>
      </c>
      <c r="J231" s="2"/>
      <c r="L231" s="5"/>
    </row>
    <row r="232" spans="3:12" ht="18.75">
      <c r="C232" s="12"/>
      <c r="D232" s="12"/>
      <c r="E232" s="12">
        <v>1</v>
      </c>
      <c r="F232" s="12" t="s">
        <v>37</v>
      </c>
      <c r="G232" s="13" t="s">
        <v>118</v>
      </c>
      <c r="H232" s="12">
        <v>44</v>
      </c>
      <c r="I232" s="12" t="s">
        <v>119</v>
      </c>
      <c r="J232" s="2"/>
      <c r="L232" s="5"/>
    </row>
    <row r="233" spans="3:12" ht="18.75">
      <c r="C233" s="12"/>
      <c r="D233" s="12"/>
      <c r="E233" s="12">
        <v>1</v>
      </c>
      <c r="F233" s="12" t="s">
        <v>123</v>
      </c>
      <c r="G233" s="14" t="s">
        <v>118</v>
      </c>
      <c r="H233" s="12">
        <v>0.78</v>
      </c>
      <c r="I233" s="12" t="s">
        <v>37</v>
      </c>
      <c r="J233" s="2"/>
      <c r="L233" s="5"/>
    </row>
    <row r="234" spans="3:12" ht="18.75">
      <c r="D234" s="2"/>
      <c r="I234" s="2"/>
      <c r="J234" s="2"/>
      <c r="L234" s="5"/>
    </row>
    <row r="235" spans="3:12" ht="18.75">
      <c r="C235" s="12" t="s">
        <v>372</v>
      </c>
      <c r="D235" s="12"/>
      <c r="E235" s="12">
        <v>1</v>
      </c>
      <c r="F235" s="12" t="s">
        <v>122</v>
      </c>
      <c r="G235" s="13" t="s">
        <v>118</v>
      </c>
      <c r="H235" s="16">
        <f>3.785*H236</f>
        <v>118.849</v>
      </c>
      <c r="I235" s="12" t="s">
        <v>119</v>
      </c>
      <c r="J235" s="12"/>
      <c r="K235" s="12"/>
      <c r="L235" s="5"/>
    </row>
    <row r="236" spans="3:12" ht="18.75">
      <c r="C236" s="12"/>
      <c r="D236" s="12"/>
      <c r="E236" s="12">
        <v>1</v>
      </c>
      <c r="F236" s="12" t="s">
        <v>123</v>
      </c>
      <c r="G236" s="13" t="s">
        <v>118</v>
      </c>
      <c r="H236" s="12">
        <v>31.4</v>
      </c>
      <c r="I236" s="12" t="s">
        <v>119</v>
      </c>
      <c r="J236" s="2"/>
      <c r="K236" s="12"/>
      <c r="L236" s="5"/>
    </row>
    <row r="237" spans="3:12" ht="18.75">
      <c r="C237" s="12"/>
      <c r="D237" s="12"/>
      <c r="E237" s="12">
        <v>1</v>
      </c>
      <c r="F237" s="12" t="s">
        <v>37</v>
      </c>
      <c r="G237" s="14" t="s">
        <v>118</v>
      </c>
      <c r="H237" s="12">
        <v>41.8</v>
      </c>
      <c r="I237" s="12" t="s">
        <v>119</v>
      </c>
      <c r="J237" s="12"/>
      <c r="K237" s="12"/>
      <c r="L237" s="5"/>
    </row>
    <row r="238" spans="3:12" ht="18.75">
      <c r="C238" s="12"/>
      <c r="D238" s="12"/>
      <c r="E238" s="12">
        <v>1</v>
      </c>
      <c r="F238" s="12" t="s">
        <v>123</v>
      </c>
      <c r="G238" s="14" t="s">
        <v>118</v>
      </c>
      <c r="H238" s="12">
        <v>0.75</v>
      </c>
      <c r="I238" s="12" t="s">
        <v>37</v>
      </c>
      <c r="J238" s="12"/>
      <c r="K238" s="12"/>
      <c r="L238" s="5"/>
    </row>
    <row r="239" spans="3:12" ht="18.75">
      <c r="C239" s="12"/>
      <c r="D239" s="12"/>
      <c r="E239" s="12"/>
      <c r="F239" s="12"/>
      <c r="G239" s="12"/>
      <c r="H239" s="12"/>
      <c r="I239" s="12"/>
      <c r="J239" s="12"/>
      <c r="K239" s="12"/>
      <c r="L239" s="5"/>
    </row>
    <row r="240" spans="3:12" ht="18.75">
      <c r="C240" s="5" t="s">
        <v>373</v>
      </c>
      <c r="D240" s="2"/>
      <c r="E240" s="12">
        <v>1</v>
      </c>
      <c r="F240" s="12" t="s">
        <v>122</v>
      </c>
      <c r="G240" s="13" t="s">
        <v>118</v>
      </c>
      <c r="H240" s="16">
        <f>3.785*H241</f>
        <v>123.0125</v>
      </c>
      <c r="I240" s="12" t="s">
        <v>119</v>
      </c>
      <c r="J240" s="2"/>
      <c r="L240" s="5"/>
    </row>
    <row r="241" spans="3:12" ht="18.75">
      <c r="D241" s="2"/>
      <c r="E241" s="12">
        <v>1</v>
      </c>
      <c r="F241" s="12" t="s">
        <v>123</v>
      </c>
      <c r="G241" s="13" t="s">
        <v>118</v>
      </c>
      <c r="H241" s="12">
        <v>32.5</v>
      </c>
      <c r="I241" s="12" t="s">
        <v>119</v>
      </c>
      <c r="J241" s="2"/>
      <c r="L241" s="5"/>
    </row>
    <row r="242" spans="3:12" ht="18.75">
      <c r="D242" s="2"/>
      <c r="E242" s="12">
        <v>1</v>
      </c>
      <c r="F242" s="12" t="s">
        <v>37</v>
      </c>
      <c r="G242" s="14" t="s">
        <v>118</v>
      </c>
      <c r="H242" s="12">
        <v>43.3</v>
      </c>
      <c r="I242" s="12" t="s">
        <v>119</v>
      </c>
      <c r="J242" s="2"/>
      <c r="L242" s="5"/>
    </row>
    <row r="243" spans="3:12" ht="18.75">
      <c r="D243" s="2"/>
      <c r="E243" s="12">
        <v>1</v>
      </c>
      <c r="F243" s="12" t="s">
        <v>123</v>
      </c>
      <c r="G243" s="14" t="s">
        <v>118</v>
      </c>
      <c r="H243" s="12">
        <v>0.75</v>
      </c>
      <c r="I243" s="12" t="s">
        <v>37</v>
      </c>
      <c r="J243" s="2"/>
      <c r="L243" s="5"/>
    </row>
    <row r="244" spans="3:12" ht="18.75">
      <c r="D244" s="2"/>
      <c r="I244" s="2"/>
      <c r="J244" s="2"/>
      <c r="L244" s="5"/>
    </row>
    <row r="245" spans="3:12" ht="18.75">
      <c r="C245" s="5" t="s">
        <v>374</v>
      </c>
      <c r="D245" s="2"/>
      <c r="E245" s="12">
        <v>1</v>
      </c>
      <c r="F245" s="12" t="s">
        <v>122</v>
      </c>
      <c r="G245" s="13" t="s">
        <v>118</v>
      </c>
      <c r="H245" s="16">
        <f>3.785*H246</f>
        <v>79.106499999999997</v>
      </c>
      <c r="I245" s="12" t="s">
        <v>119</v>
      </c>
      <c r="J245" s="2"/>
      <c r="L245" s="5"/>
    </row>
    <row r="246" spans="3:12" ht="18.75">
      <c r="D246" s="2"/>
      <c r="E246" s="12">
        <v>1</v>
      </c>
      <c r="F246" s="12" t="s">
        <v>123</v>
      </c>
      <c r="G246" s="13" t="s">
        <v>118</v>
      </c>
      <c r="H246" s="12">
        <v>20.9</v>
      </c>
      <c r="I246" s="12" t="s">
        <v>119</v>
      </c>
      <c r="J246" s="2"/>
      <c r="L246" s="5"/>
    </row>
    <row r="247" spans="3:12" ht="18.75">
      <c r="D247" s="2"/>
      <c r="E247" s="12">
        <v>1</v>
      </c>
      <c r="F247" s="12" t="s">
        <v>37</v>
      </c>
      <c r="G247" s="14" t="s">
        <v>118</v>
      </c>
      <c r="H247" s="12">
        <v>27.9</v>
      </c>
      <c r="I247" s="12" t="s">
        <v>119</v>
      </c>
      <c r="J247" s="2"/>
    </row>
    <row r="248" spans="3:12" ht="18.75">
      <c r="D248" s="2"/>
      <c r="E248" s="12">
        <v>1</v>
      </c>
      <c r="F248" s="12" t="s">
        <v>123</v>
      </c>
      <c r="G248" s="14" t="s">
        <v>118</v>
      </c>
      <c r="H248" s="12">
        <v>0.75</v>
      </c>
      <c r="I248" s="12" t="s">
        <v>37</v>
      </c>
      <c r="J248" s="2"/>
    </row>
    <row r="249" spans="3:12">
      <c r="D249" s="2"/>
      <c r="I249" s="2"/>
      <c r="J249" s="2"/>
    </row>
    <row r="250" spans="3:12" ht="18.75">
      <c r="C250" s="5" t="s">
        <v>375</v>
      </c>
      <c r="D250" s="2"/>
      <c r="E250" s="12">
        <v>1</v>
      </c>
      <c r="F250" s="12" t="s">
        <v>122</v>
      </c>
      <c r="G250" s="13" t="s">
        <v>118</v>
      </c>
      <c r="H250" s="16">
        <f>3.785*H251</f>
        <v>85.919499999999999</v>
      </c>
      <c r="I250" s="12" t="s">
        <v>119</v>
      </c>
      <c r="J250" s="2"/>
    </row>
    <row r="251" spans="3:12" ht="18.75">
      <c r="D251" s="2"/>
      <c r="E251" s="12">
        <v>1</v>
      </c>
      <c r="F251" s="12" t="s">
        <v>123</v>
      </c>
      <c r="G251" s="13" t="s">
        <v>118</v>
      </c>
      <c r="H251" s="12">
        <v>22.7</v>
      </c>
      <c r="I251" s="12" t="s">
        <v>119</v>
      </c>
      <c r="J251" s="2"/>
    </row>
    <row r="252" spans="3:12" ht="18.75">
      <c r="D252" s="2"/>
      <c r="E252" s="12">
        <v>1</v>
      </c>
      <c r="F252" s="12" t="s">
        <v>37</v>
      </c>
      <c r="G252" s="14" t="s">
        <v>118</v>
      </c>
      <c r="H252" s="12">
        <v>30.2</v>
      </c>
      <c r="I252" s="12" t="s">
        <v>119</v>
      </c>
      <c r="J252" s="2"/>
    </row>
    <row r="253" spans="3:12" ht="18.75">
      <c r="D253" s="2"/>
      <c r="E253" s="12">
        <v>1</v>
      </c>
      <c r="F253" s="12" t="s">
        <v>123</v>
      </c>
      <c r="G253" s="14" t="s">
        <v>118</v>
      </c>
      <c r="H253" s="12">
        <v>0.75</v>
      </c>
      <c r="I253" s="12" t="s">
        <v>37</v>
      </c>
      <c r="J253" s="2"/>
    </row>
    <row r="254" spans="3:12">
      <c r="D254" s="2"/>
      <c r="I254" s="2"/>
      <c r="J254" s="2"/>
    </row>
    <row r="255" spans="3:12" ht="18.75">
      <c r="C255" s="12" t="s">
        <v>100</v>
      </c>
      <c r="D255" s="12"/>
      <c r="E255" s="12">
        <v>1</v>
      </c>
      <c r="F255" s="12" t="s">
        <v>173</v>
      </c>
      <c r="G255" s="13" t="s">
        <v>118</v>
      </c>
      <c r="H255" s="12">
        <v>38.200000000000003</v>
      </c>
      <c r="I255" s="12" t="s">
        <v>119</v>
      </c>
      <c r="J255" s="12"/>
    </row>
    <row r="256" spans="3:12" ht="18.75">
      <c r="C256" s="12"/>
      <c r="D256" s="12"/>
      <c r="E256" s="12">
        <v>1</v>
      </c>
      <c r="F256" s="12" t="s">
        <v>37</v>
      </c>
      <c r="G256" s="14" t="s">
        <v>118</v>
      </c>
      <c r="H256" s="12">
        <v>53.2</v>
      </c>
      <c r="I256" s="12" t="s">
        <v>119</v>
      </c>
      <c r="J256" s="12"/>
    </row>
    <row r="257" spans="3:11" ht="18.75">
      <c r="C257" s="12"/>
      <c r="D257" s="12"/>
      <c r="E257" s="12">
        <v>1</v>
      </c>
      <c r="F257" s="12" t="s">
        <v>173</v>
      </c>
      <c r="G257" s="13" t="s">
        <v>118</v>
      </c>
      <c r="H257" s="12">
        <v>0.71699999999999997</v>
      </c>
      <c r="I257" s="12" t="s">
        <v>37</v>
      </c>
      <c r="J257" s="12"/>
    </row>
    <row r="258" spans="3:11">
      <c r="D258" s="2"/>
      <c r="I258" s="2"/>
      <c r="J258" s="2"/>
    </row>
    <row r="259" spans="3:11">
      <c r="D259" s="2"/>
      <c r="I259" s="2"/>
      <c r="J259" s="2"/>
    </row>
    <row r="260" spans="3:11" ht="18.75">
      <c r="C260" s="12" t="s">
        <v>286</v>
      </c>
      <c r="D260" s="12"/>
      <c r="E260" s="12">
        <v>1</v>
      </c>
      <c r="F260" s="12" t="s">
        <v>122</v>
      </c>
      <c r="G260" s="13" t="s">
        <v>118</v>
      </c>
      <c r="H260" s="16">
        <f>3.785*H261</f>
        <v>83.459250000000011</v>
      </c>
      <c r="I260" s="12" t="s">
        <v>119</v>
      </c>
      <c r="J260" s="12"/>
      <c r="K260" t="s">
        <v>376</v>
      </c>
    </row>
    <row r="261" spans="3:11" ht="18.75">
      <c r="C261" s="12"/>
      <c r="D261" s="12"/>
      <c r="E261" s="12">
        <v>1</v>
      </c>
      <c r="F261" s="12" t="s">
        <v>123</v>
      </c>
      <c r="G261" s="13" t="s">
        <v>118</v>
      </c>
      <c r="H261" s="12">
        <f>H262*0.45</f>
        <v>22.05</v>
      </c>
      <c r="I261" s="12" t="s">
        <v>119</v>
      </c>
      <c r="J261" s="12"/>
      <c r="K261" s="15" t="s">
        <v>145</v>
      </c>
    </row>
    <row r="262" spans="3:11" ht="18.75">
      <c r="C262" s="12"/>
      <c r="D262" s="12"/>
      <c r="E262" s="12">
        <v>1</v>
      </c>
      <c r="F262" s="12" t="s">
        <v>37</v>
      </c>
      <c r="G262" s="13" t="s">
        <v>118</v>
      </c>
      <c r="H262" s="12">
        <v>49</v>
      </c>
      <c r="I262" s="12" t="s">
        <v>119</v>
      </c>
      <c r="J262" s="12"/>
      <c r="K262" s="15" t="s">
        <v>145</v>
      </c>
    </row>
    <row r="263" spans="3:11" ht="18.75">
      <c r="C263" s="12"/>
      <c r="D263" s="12"/>
      <c r="E263" s="12">
        <v>1</v>
      </c>
      <c r="F263" s="12" t="s">
        <v>37</v>
      </c>
      <c r="G263" s="13" t="s">
        <v>118</v>
      </c>
      <c r="H263" s="26">
        <f>1/0.45</f>
        <v>2.2222222222222223</v>
      </c>
      <c r="I263" s="12" t="s">
        <v>123</v>
      </c>
      <c r="J263" s="12"/>
      <c r="K263" s="15" t="s">
        <v>145</v>
      </c>
    </row>
    <row r="264" spans="3:11" ht="18.75">
      <c r="C264" s="12"/>
      <c r="D264" s="12"/>
      <c r="E264" s="12"/>
      <c r="F264" s="12"/>
      <c r="G264" s="12"/>
      <c r="H264" s="12"/>
      <c r="I264" s="12"/>
      <c r="J264" s="12"/>
      <c r="K264" s="12"/>
    </row>
    <row r="265" spans="3:11" ht="18.75">
      <c r="C265" s="12" t="s">
        <v>128</v>
      </c>
      <c r="D265" s="12"/>
      <c r="E265" s="12">
        <v>1</v>
      </c>
      <c r="F265" s="12" t="s">
        <v>122</v>
      </c>
      <c r="G265" s="13" t="s">
        <v>118</v>
      </c>
      <c r="H265" s="16">
        <f>3.785*H266</f>
        <v>92.353999999999999</v>
      </c>
      <c r="I265" s="12" t="s">
        <v>119</v>
      </c>
      <c r="J265" s="12"/>
      <c r="K265" s="12"/>
    </row>
    <row r="266" spans="3:11" ht="18.75">
      <c r="C266" s="12"/>
      <c r="D266" s="12"/>
      <c r="E266" s="12">
        <v>1</v>
      </c>
      <c r="F266" s="12" t="s">
        <v>123</v>
      </c>
      <c r="G266" s="13" t="s">
        <v>118</v>
      </c>
      <c r="H266" s="12">
        <v>24.4</v>
      </c>
      <c r="I266" s="12" t="s">
        <v>119</v>
      </c>
      <c r="J266" s="12"/>
      <c r="K266" s="15" t="s">
        <v>145</v>
      </c>
    </row>
    <row r="267" spans="3:11" ht="18.75">
      <c r="C267" s="12"/>
      <c r="D267" s="12"/>
      <c r="E267" s="12">
        <v>1</v>
      </c>
      <c r="F267" s="12" t="s">
        <v>37</v>
      </c>
      <c r="G267" s="13" t="s">
        <v>118</v>
      </c>
      <c r="H267" s="12">
        <v>45.2</v>
      </c>
      <c r="I267" s="12" t="s">
        <v>119</v>
      </c>
      <c r="J267" s="12"/>
      <c r="K267" s="15" t="s">
        <v>145</v>
      </c>
    </row>
    <row r="268" spans="3:11" ht="18.75">
      <c r="C268" s="12"/>
      <c r="D268" s="12"/>
      <c r="E268" s="12">
        <v>1</v>
      </c>
      <c r="F268" s="12" t="s">
        <v>37</v>
      </c>
      <c r="G268" s="13" t="s">
        <v>118</v>
      </c>
      <c r="H268" s="26">
        <f>1/0.54</f>
        <v>1.8518518518518516</v>
      </c>
      <c r="I268" s="12" t="s">
        <v>123</v>
      </c>
      <c r="J268" s="12"/>
      <c r="K268" s="15" t="s">
        <v>145</v>
      </c>
    </row>
    <row r="269" spans="3:11" ht="18.75">
      <c r="C269" s="12"/>
      <c r="D269" s="12"/>
      <c r="E269" s="12"/>
      <c r="F269" s="12"/>
      <c r="G269" s="12"/>
      <c r="H269" s="12"/>
      <c r="I269" s="12"/>
      <c r="J269" s="12"/>
      <c r="K269" s="12"/>
    </row>
    <row r="270" spans="3:11" ht="18.75">
      <c r="C270" s="12" t="s">
        <v>150</v>
      </c>
      <c r="D270" s="12"/>
      <c r="E270" s="12">
        <v>1</v>
      </c>
      <c r="F270" s="12" t="s">
        <v>122</v>
      </c>
      <c r="G270" s="13" t="s">
        <v>118</v>
      </c>
      <c r="H270" s="12"/>
      <c r="I270" s="12" t="s">
        <v>119</v>
      </c>
      <c r="J270" s="12"/>
      <c r="K270" s="15" t="s">
        <v>151</v>
      </c>
    </row>
    <row r="271" spans="3:11" ht="18.75">
      <c r="C271" s="12"/>
      <c r="D271" s="12"/>
      <c r="E271" s="12">
        <v>1</v>
      </c>
      <c r="F271" s="12" t="s">
        <v>123</v>
      </c>
      <c r="G271" s="13" t="s">
        <v>118</v>
      </c>
      <c r="H271" s="16">
        <f>0.17*H272</f>
        <v>6.4600000000000009</v>
      </c>
      <c r="I271" s="12" t="s">
        <v>119</v>
      </c>
      <c r="J271" s="12"/>
      <c r="K271" s="12"/>
    </row>
    <row r="272" spans="3:11" ht="18.75">
      <c r="C272" s="12"/>
      <c r="D272" s="12"/>
      <c r="E272" s="12">
        <v>1</v>
      </c>
      <c r="F272" s="12" t="s">
        <v>37</v>
      </c>
      <c r="G272" s="13" t="s">
        <v>118</v>
      </c>
      <c r="H272" s="16">
        <v>38</v>
      </c>
      <c r="I272" s="12" t="s">
        <v>119</v>
      </c>
      <c r="J272" s="12"/>
      <c r="K272" s="12"/>
    </row>
    <row r="273" spans="3:11" ht="18.75">
      <c r="C273" s="12"/>
      <c r="D273" s="12"/>
      <c r="E273" s="12"/>
      <c r="F273" s="12"/>
      <c r="G273" s="12"/>
      <c r="H273" s="12"/>
      <c r="I273" s="12"/>
      <c r="J273" s="12"/>
      <c r="K273" s="12"/>
    </row>
    <row r="274" spans="3:11" ht="18.75">
      <c r="C274" s="12" t="s">
        <v>156</v>
      </c>
      <c r="D274" s="12"/>
      <c r="E274" s="12">
        <v>1</v>
      </c>
      <c r="F274" s="12" t="s">
        <v>122</v>
      </c>
      <c r="G274" s="13" t="s">
        <v>118</v>
      </c>
      <c r="H274" s="16">
        <f>3.785*H275</f>
        <v>131.71799999999999</v>
      </c>
      <c r="I274" s="12" t="s">
        <v>119</v>
      </c>
      <c r="J274" s="12"/>
      <c r="K274" s="12"/>
    </row>
    <row r="275" spans="3:11" ht="18.75">
      <c r="C275" s="12"/>
      <c r="D275" s="12"/>
      <c r="E275" s="12">
        <v>1</v>
      </c>
      <c r="F275" s="12" t="s">
        <v>123</v>
      </c>
      <c r="G275" s="13" t="s">
        <v>118</v>
      </c>
      <c r="H275" s="12">
        <v>34.799999999999997</v>
      </c>
      <c r="I275" s="12" t="s">
        <v>119</v>
      </c>
      <c r="J275" s="12"/>
      <c r="K275" s="12"/>
    </row>
    <row r="276" spans="3:11" ht="18.75">
      <c r="C276" s="12"/>
      <c r="D276" s="12"/>
      <c r="E276" s="12">
        <v>1</v>
      </c>
      <c r="F276" s="12" t="s">
        <v>37</v>
      </c>
      <c r="G276" s="13" t="s">
        <v>118</v>
      </c>
      <c r="H276" s="12">
        <v>43.5</v>
      </c>
      <c r="I276" s="12" t="s">
        <v>119</v>
      </c>
      <c r="J276" s="12"/>
      <c r="K276" s="12"/>
    </row>
    <row r="277" spans="3:11" ht="18.75">
      <c r="D277" s="2"/>
      <c r="E277" s="12">
        <v>1</v>
      </c>
      <c r="F277" s="12" t="s">
        <v>123</v>
      </c>
      <c r="G277" s="13" t="s">
        <v>118</v>
      </c>
      <c r="H277" s="5">
        <v>0.8</v>
      </c>
      <c r="I277" s="28" t="s">
        <v>37</v>
      </c>
      <c r="J277" s="2"/>
    </row>
    <row r="278" spans="3:11">
      <c r="D278" s="2"/>
      <c r="I278" s="2"/>
      <c r="J278" s="2"/>
    </row>
    <row r="279" spans="3:11" ht="18.75">
      <c r="C279" s="12" t="s">
        <v>161</v>
      </c>
      <c r="D279" s="12"/>
      <c r="E279" s="12">
        <v>1</v>
      </c>
      <c r="F279" s="12" t="s">
        <v>122</v>
      </c>
      <c r="G279" s="13" t="s">
        <v>118</v>
      </c>
      <c r="H279" s="16">
        <f>3.785*H280</f>
        <v>128.3115</v>
      </c>
      <c r="I279" s="12" t="s">
        <v>119</v>
      </c>
      <c r="J279" s="2"/>
    </row>
    <row r="280" spans="3:11" ht="18.75">
      <c r="C280" s="12"/>
      <c r="D280" s="12"/>
      <c r="E280" s="12">
        <v>1</v>
      </c>
      <c r="F280" s="12" t="s">
        <v>123</v>
      </c>
      <c r="G280" s="13" t="s">
        <v>118</v>
      </c>
      <c r="H280" s="12">
        <v>33.9</v>
      </c>
      <c r="I280" s="12" t="s">
        <v>119</v>
      </c>
      <c r="J280" s="2"/>
    </row>
    <row r="281" spans="3:11" ht="18.75">
      <c r="C281" s="12"/>
      <c r="D281" s="12"/>
      <c r="E281" s="12">
        <v>1</v>
      </c>
      <c r="F281" s="12" t="s">
        <v>37</v>
      </c>
      <c r="G281" s="13" t="s">
        <v>118</v>
      </c>
      <c r="H281" s="12">
        <v>44</v>
      </c>
      <c r="I281" s="12" t="s">
        <v>119</v>
      </c>
      <c r="J281" s="2"/>
    </row>
    <row r="282" spans="3:11" ht="18.75">
      <c r="D282" s="2"/>
      <c r="E282" s="12">
        <v>1</v>
      </c>
      <c r="F282" s="12" t="s">
        <v>123</v>
      </c>
      <c r="G282" s="13" t="s">
        <v>118</v>
      </c>
      <c r="H282" s="5">
        <v>0.77</v>
      </c>
      <c r="I282" s="28" t="s">
        <v>37</v>
      </c>
      <c r="J282" s="2"/>
    </row>
    <row r="283" spans="3:11">
      <c r="D283" s="2"/>
      <c r="I283" s="2"/>
      <c r="J283" s="2"/>
    </row>
    <row r="284" spans="3:11" ht="18.75">
      <c r="C284" s="12" t="s">
        <v>167</v>
      </c>
      <c r="D284" s="12"/>
      <c r="E284" s="12">
        <v>1</v>
      </c>
      <c r="F284" s="12" t="s">
        <v>123</v>
      </c>
      <c r="G284" s="13" t="s">
        <v>118</v>
      </c>
      <c r="H284" s="16">
        <f>H285*0.84</f>
        <v>35.868000000000002</v>
      </c>
      <c r="I284" s="12" t="s">
        <v>119</v>
      </c>
      <c r="J284" s="2"/>
    </row>
    <row r="285" spans="3:11" ht="18.75">
      <c r="C285" s="12"/>
      <c r="D285" s="12"/>
      <c r="E285" s="12">
        <v>1</v>
      </c>
      <c r="F285" s="12" t="s">
        <v>37</v>
      </c>
      <c r="G285" s="13" t="s">
        <v>118</v>
      </c>
      <c r="H285" s="12">
        <v>42.7</v>
      </c>
      <c r="I285" s="12" t="s">
        <v>119</v>
      </c>
      <c r="J285" s="2"/>
    </row>
    <row r="286" spans="3:11" ht="18.75">
      <c r="D286" s="2"/>
      <c r="E286" s="12">
        <v>1</v>
      </c>
      <c r="F286" s="12" t="s">
        <v>37</v>
      </c>
      <c r="G286" s="13" t="s">
        <v>118</v>
      </c>
      <c r="H286" s="27">
        <f>1/0.84</f>
        <v>1.1904761904761905</v>
      </c>
      <c r="I286" s="28" t="s">
        <v>123</v>
      </c>
      <c r="J286" s="2"/>
    </row>
    <row r="287" spans="3:11">
      <c r="D287" s="2"/>
      <c r="I287" s="2"/>
      <c r="J287" s="2"/>
    </row>
    <row r="288" spans="3:11" ht="18.75">
      <c r="C288" s="12" t="s">
        <v>137</v>
      </c>
      <c r="D288" s="12"/>
      <c r="E288" s="12">
        <v>1</v>
      </c>
      <c r="F288" s="12" t="s">
        <v>123</v>
      </c>
      <c r="G288" s="13" t="s">
        <v>118</v>
      </c>
      <c r="H288" s="12">
        <f>H290*0.97</f>
        <v>39.769999999999996</v>
      </c>
      <c r="I288" s="12" t="s">
        <v>119</v>
      </c>
      <c r="J288" s="12"/>
      <c r="K288" s="12"/>
    </row>
    <row r="289" spans="3:11" ht="18.75">
      <c r="C289" s="12"/>
      <c r="D289" s="12"/>
      <c r="E289" s="12">
        <v>1</v>
      </c>
      <c r="F289" s="12" t="s">
        <v>173</v>
      </c>
      <c r="G289" s="13" t="s">
        <v>118</v>
      </c>
      <c r="H289" s="12">
        <f>1000*H288</f>
        <v>39769.999999999993</v>
      </c>
      <c r="I289" s="12" t="s">
        <v>119</v>
      </c>
      <c r="J289" s="12"/>
      <c r="K289" s="12"/>
    </row>
    <row r="290" spans="3:11" ht="18.75">
      <c r="C290" s="12"/>
      <c r="D290" s="12"/>
      <c r="E290" s="12">
        <v>1</v>
      </c>
      <c r="F290" s="12" t="s">
        <v>37</v>
      </c>
      <c r="G290" s="13" t="s">
        <v>118</v>
      </c>
      <c r="H290" s="12">
        <v>41</v>
      </c>
      <c r="I290" s="12" t="s">
        <v>119</v>
      </c>
      <c r="J290" s="12"/>
      <c r="K290" s="12"/>
    </row>
    <row r="291" spans="3:11" ht="18.75">
      <c r="C291" s="12"/>
      <c r="D291" s="12"/>
      <c r="E291" s="12">
        <v>1</v>
      </c>
      <c r="F291" s="12" t="s">
        <v>37</v>
      </c>
      <c r="G291" s="13" t="s">
        <v>118</v>
      </c>
      <c r="H291" s="26">
        <f>1/0.97</f>
        <v>1.0309278350515465</v>
      </c>
      <c r="I291" s="12" t="s">
        <v>123</v>
      </c>
      <c r="J291" s="12"/>
      <c r="K291" s="12"/>
    </row>
    <row r="292" spans="3:11" ht="18.75">
      <c r="C292" s="12"/>
      <c r="D292" s="12"/>
      <c r="E292" s="12"/>
      <c r="F292" s="12"/>
      <c r="G292" s="12"/>
      <c r="H292" s="12"/>
      <c r="I292" s="12"/>
      <c r="J292" s="12"/>
      <c r="K292" s="12"/>
    </row>
    <row r="293" spans="3:11" ht="18.75">
      <c r="C293" s="12" t="s">
        <v>179</v>
      </c>
      <c r="D293" s="12"/>
      <c r="E293" s="12">
        <v>1</v>
      </c>
      <c r="F293" s="12" t="s">
        <v>37</v>
      </c>
      <c r="G293" s="13" t="s">
        <v>118</v>
      </c>
      <c r="H293" s="12">
        <v>27</v>
      </c>
      <c r="I293" s="12" t="s">
        <v>119</v>
      </c>
      <c r="J293" s="12"/>
      <c r="K293" s="12" t="s">
        <v>180</v>
      </c>
    </row>
    <row r="294" spans="3:11" ht="18.75">
      <c r="C294" s="12"/>
      <c r="D294" s="12"/>
      <c r="E294" s="12">
        <v>1</v>
      </c>
      <c r="F294" s="12" t="s">
        <v>37</v>
      </c>
      <c r="G294" s="13" t="s">
        <v>118</v>
      </c>
      <c r="H294" s="12">
        <v>23</v>
      </c>
      <c r="I294" s="12" t="s">
        <v>119</v>
      </c>
      <c r="J294" s="12"/>
      <c r="K294" s="12" t="s">
        <v>183</v>
      </c>
    </row>
    <row r="295" spans="3:11" ht="18.75">
      <c r="C295" s="12"/>
      <c r="D295" s="12"/>
      <c r="E295" s="12">
        <v>1</v>
      </c>
      <c r="F295" s="12" t="s">
        <v>37</v>
      </c>
      <c r="G295" s="13" t="s">
        <v>118</v>
      </c>
      <c r="H295" s="12">
        <v>15</v>
      </c>
      <c r="I295" s="12" t="s">
        <v>119</v>
      </c>
      <c r="J295" s="12"/>
      <c r="K295" s="12" t="s">
        <v>185</v>
      </c>
    </row>
    <row r="296" spans="3:11" ht="18.75">
      <c r="C296" s="12"/>
      <c r="D296" s="12"/>
      <c r="E296" s="12">
        <v>1</v>
      </c>
      <c r="F296" s="12" t="s">
        <v>123</v>
      </c>
      <c r="G296" s="14" t="s">
        <v>118</v>
      </c>
      <c r="H296" s="12">
        <v>1.32</v>
      </c>
      <c r="I296" s="12" t="s">
        <v>37</v>
      </c>
      <c r="J296" s="12"/>
      <c r="K296" s="12"/>
    </row>
    <row r="297" spans="3:11" ht="18.75">
      <c r="C297" s="12"/>
      <c r="D297" s="12"/>
      <c r="E297" s="12">
        <v>1</v>
      </c>
      <c r="F297" s="12" t="s">
        <v>188</v>
      </c>
      <c r="G297" s="14" t="s">
        <v>118</v>
      </c>
      <c r="H297" s="12">
        <v>1800</v>
      </c>
      <c r="I297" s="12" t="s">
        <v>189</v>
      </c>
      <c r="J297" s="12"/>
      <c r="K297" s="12"/>
    </row>
    <row r="298" spans="3:11">
      <c r="D298" s="2"/>
      <c r="I298" s="2"/>
      <c r="J298" s="2"/>
    </row>
    <row r="299" spans="3:11">
      <c r="D299" s="2"/>
      <c r="I299" s="2"/>
      <c r="J299" s="2"/>
    </row>
    <row r="300" spans="3:11">
      <c r="D300" s="2"/>
      <c r="I300" s="2"/>
      <c r="J300" s="2"/>
    </row>
    <row r="301" spans="3:11">
      <c r="D301" s="2"/>
      <c r="I301" s="2"/>
      <c r="J301" s="2"/>
    </row>
    <row r="302" spans="3:11">
      <c r="D302" s="2"/>
      <c r="I302" s="2"/>
      <c r="J302" s="2"/>
    </row>
    <row r="303" spans="3:11">
      <c r="D303" s="2"/>
      <c r="I303" s="2"/>
      <c r="J303" s="2"/>
    </row>
    <row r="304" spans="3:11">
      <c r="D304" s="2"/>
      <c r="I304" s="2"/>
      <c r="J304" s="2"/>
    </row>
    <row r="305" spans="4:10">
      <c r="D305" s="2"/>
      <c r="I305" s="2"/>
      <c r="J305" s="2"/>
    </row>
    <row r="306" spans="4:10">
      <c r="D306" s="2"/>
      <c r="I306" s="2"/>
      <c r="J306" s="2"/>
    </row>
    <row r="307" spans="4:10">
      <c r="D307" s="2"/>
      <c r="I307" s="2"/>
      <c r="J307" s="2"/>
    </row>
    <row r="308" spans="4:10">
      <c r="D308" s="2"/>
      <c r="I308" s="2"/>
      <c r="J308" s="2"/>
    </row>
    <row r="309" spans="4:10">
      <c r="D309" s="2"/>
      <c r="I309" s="2"/>
      <c r="J309" s="2"/>
    </row>
    <row r="310" spans="4:10">
      <c r="D310" s="2"/>
      <c r="I310" s="2"/>
      <c r="J310" s="2"/>
    </row>
    <row r="311" spans="4:10">
      <c r="D311" s="2"/>
      <c r="I311" s="2"/>
      <c r="J311" s="2"/>
    </row>
    <row r="312" spans="4:10">
      <c r="D312" s="2"/>
      <c r="I312" s="2"/>
      <c r="J312" s="2"/>
    </row>
    <row r="313" spans="4:10">
      <c r="D313" s="2"/>
      <c r="I313" s="2"/>
      <c r="J313" s="2"/>
    </row>
    <row r="314" spans="4:10">
      <c r="D314" s="2"/>
      <c r="I314" s="2"/>
      <c r="J314" s="2"/>
    </row>
    <row r="315" spans="4:10">
      <c r="D315" s="2"/>
      <c r="I315" s="2"/>
      <c r="J315" s="2"/>
    </row>
    <row r="316" spans="4:10">
      <c r="D316" s="2"/>
      <c r="I316" s="2"/>
      <c r="J316" s="2"/>
    </row>
    <row r="317" spans="4:10">
      <c r="D317" s="2"/>
      <c r="I317" s="2"/>
      <c r="J317" s="2"/>
    </row>
    <row r="318" spans="4:10">
      <c r="D318" s="2"/>
      <c r="I318" s="2"/>
      <c r="J318" s="2"/>
    </row>
    <row r="319" spans="4:10">
      <c r="D319" s="2"/>
      <c r="I319" s="2"/>
      <c r="J319" s="2"/>
    </row>
    <row r="320" spans="4:10">
      <c r="D320" s="2"/>
      <c r="I320" s="2"/>
      <c r="J320" s="2"/>
    </row>
    <row r="321" spans="4:10">
      <c r="D321" s="2"/>
      <c r="I321" s="2"/>
      <c r="J321" s="2"/>
    </row>
    <row r="322" spans="4:10">
      <c r="D322" s="2"/>
      <c r="I322" s="2"/>
      <c r="J322" s="2"/>
    </row>
    <row r="323" spans="4:10">
      <c r="D323" s="2"/>
      <c r="I323" s="2"/>
      <c r="J323" s="2"/>
    </row>
    <row r="324" spans="4:10">
      <c r="D324" s="2"/>
      <c r="I324" s="2"/>
      <c r="J324" s="2"/>
    </row>
    <row r="325" spans="4:10">
      <c r="D325" s="2"/>
      <c r="I325" s="2"/>
      <c r="J325" s="2"/>
    </row>
    <row r="326" spans="4:10">
      <c r="D326" s="2"/>
      <c r="I326" s="2"/>
      <c r="J326" s="2"/>
    </row>
    <row r="327" spans="4:10">
      <c r="D327" s="2"/>
      <c r="I327" s="2"/>
      <c r="J327" s="2"/>
    </row>
    <row r="328" spans="4:10">
      <c r="D328" s="2"/>
      <c r="I328" s="2"/>
      <c r="J328" s="2"/>
    </row>
    <row r="329" spans="4:10">
      <c r="D329" s="2"/>
      <c r="I329" s="2"/>
      <c r="J329" s="2"/>
    </row>
    <row r="330" spans="4:10">
      <c r="D330" s="2"/>
      <c r="I330" s="2"/>
      <c r="J330" s="2"/>
    </row>
    <row r="331" spans="4:10">
      <c r="D331" s="2"/>
      <c r="I331" s="2"/>
      <c r="J331" s="2"/>
    </row>
    <row r="332" spans="4:10">
      <c r="D332" s="2"/>
      <c r="I332" s="2"/>
      <c r="J332" s="2"/>
    </row>
    <row r="333" spans="4:10">
      <c r="D333" s="2"/>
      <c r="I333" s="2"/>
      <c r="J333" s="2"/>
    </row>
    <row r="334" spans="4:10">
      <c r="D334" s="2"/>
      <c r="I334" s="2"/>
      <c r="J334" s="2"/>
    </row>
    <row r="335" spans="4:10">
      <c r="D335" s="2"/>
      <c r="I335" s="2"/>
      <c r="J335" s="2"/>
    </row>
    <row r="336" spans="4:10">
      <c r="D336" s="2"/>
      <c r="I336" s="2"/>
      <c r="J336" s="2"/>
    </row>
    <row r="337" spans="4:10">
      <c r="D337" s="2"/>
      <c r="I337" s="2"/>
      <c r="J337" s="2"/>
    </row>
    <row r="338" spans="4:10">
      <c r="D338" s="2"/>
      <c r="I338" s="2"/>
      <c r="J338" s="2"/>
    </row>
    <row r="339" spans="4:10">
      <c r="D339" s="2"/>
      <c r="I339" s="2"/>
      <c r="J339" s="2"/>
    </row>
    <row r="340" spans="4:10">
      <c r="D340" s="2"/>
      <c r="I340" s="2"/>
      <c r="J340" s="2"/>
    </row>
    <row r="341" spans="4:10">
      <c r="D341" s="2"/>
      <c r="I341" s="2"/>
      <c r="J341" s="2"/>
    </row>
    <row r="342" spans="4:10">
      <c r="D342" s="2"/>
      <c r="I342" s="2"/>
      <c r="J342" s="2"/>
    </row>
    <row r="343" spans="4:10">
      <c r="D343" s="2"/>
      <c r="I343" s="2"/>
      <c r="J343" s="2"/>
    </row>
    <row r="344" spans="4:10">
      <c r="D344" s="2"/>
      <c r="I344" s="2"/>
      <c r="J344" s="2"/>
    </row>
    <row r="345" spans="4:10">
      <c r="D345" s="2"/>
      <c r="I345" s="2"/>
      <c r="J345" s="2"/>
    </row>
    <row r="346" spans="4:10">
      <c r="D346" s="2"/>
      <c r="I346" s="2"/>
      <c r="J346" s="2"/>
    </row>
    <row r="347" spans="4:10">
      <c r="D347" s="2"/>
      <c r="I347" s="2"/>
      <c r="J347" s="2"/>
    </row>
  </sheetData>
  <hyperlinks>
    <hyperlink ref="L5" r:id="rId1"/>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347"/>
  <sheetViews>
    <sheetView showGridLines="0" topLeftCell="A151" zoomScale="70" workbookViewId="0">
      <selection sqref="A1:O182"/>
    </sheetView>
  </sheetViews>
  <sheetFormatPr defaultColWidth="8.875" defaultRowHeight="15.75"/>
  <cols>
    <col min="3" max="3" width="39" bestFit="1" customWidth="1"/>
  </cols>
  <sheetData>
    <row r="1" spans="2:22">
      <c r="D1" s="2"/>
      <c r="I1" s="2"/>
      <c r="J1" s="2"/>
    </row>
    <row r="2" spans="2:22" ht="110.25">
      <c r="B2" s="17" t="s">
        <v>104</v>
      </c>
      <c r="C2" s="18" t="s">
        <v>105</v>
      </c>
      <c r="D2" s="19" t="s">
        <v>8</v>
      </c>
      <c r="E2" s="19" t="s">
        <v>252</v>
      </c>
      <c r="F2" s="19" t="s">
        <v>253</v>
      </c>
      <c r="G2" s="19" t="s">
        <v>254</v>
      </c>
      <c r="H2" s="19" t="s">
        <v>255</v>
      </c>
      <c r="I2" s="20" t="s">
        <v>256</v>
      </c>
      <c r="J2" s="20" t="s">
        <v>105</v>
      </c>
      <c r="K2" s="42"/>
      <c r="L2" s="8" t="s">
        <v>257</v>
      </c>
      <c r="M2" s="4"/>
      <c r="N2" s="4"/>
      <c r="O2" s="4"/>
      <c r="P2" s="4"/>
      <c r="Q2" s="4"/>
      <c r="R2" s="4"/>
      <c r="S2" s="4"/>
      <c r="T2" s="4"/>
      <c r="U2" s="4"/>
      <c r="V2" s="4"/>
    </row>
    <row r="3" spans="2:22">
      <c r="B3" s="43" t="s">
        <v>110</v>
      </c>
      <c r="C3" s="44"/>
      <c r="D3" s="45"/>
      <c r="E3" s="46"/>
      <c r="F3" s="47"/>
      <c r="G3" s="45"/>
      <c r="H3" s="45"/>
      <c r="I3" s="48"/>
      <c r="J3" s="48"/>
      <c r="K3" s="42"/>
      <c r="L3" s="4"/>
      <c r="M3" s="4"/>
      <c r="N3" s="4"/>
      <c r="O3" s="4"/>
      <c r="P3" s="4"/>
      <c r="Q3" s="4"/>
      <c r="R3" s="4"/>
      <c r="S3" s="4"/>
      <c r="T3" s="4"/>
      <c r="U3" s="4"/>
      <c r="V3" s="4"/>
    </row>
    <row r="4" spans="2:22">
      <c r="B4" s="49"/>
      <c r="C4" s="43" t="s">
        <v>22</v>
      </c>
      <c r="D4" s="50" t="s">
        <v>115</v>
      </c>
      <c r="E4" s="51">
        <v>2.2690000000000001</v>
      </c>
      <c r="F4" s="52">
        <v>2.74</v>
      </c>
      <c r="G4" s="49">
        <v>2.2690000000000001</v>
      </c>
      <c r="H4" s="49">
        <v>0.47099999999999997</v>
      </c>
      <c r="I4" s="50"/>
      <c r="J4" s="50" t="s">
        <v>258</v>
      </c>
      <c r="K4" s="53"/>
      <c r="L4" s="6" t="s">
        <v>259</v>
      </c>
      <c r="M4" s="4"/>
      <c r="N4" s="4"/>
      <c r="O4" s="4"/>
      <c r="P4" s="4"/>
      <c r="Q4" s="4"/>
      <c r="R4" s="4"/>
      <c r="S4" s="4"/>
      <c r="T4" s="4"/>
      <c r="U4" s="4"/>
      <c r="V4" s="4"/>
    </row>
    <row r="5" spans="2:22">
      <c r="B5" s="49"/>
      <c r="C5" s="43" t="s">
        <v>260</v>
      </c>
      <c r="D5" s="50" t="s">
        <v>115</v>
      </c>
      <c r="E5" s="51">
        <v>2.2999999999999998</v>
      </c>
      <c r="F5" s="52">
        <v>2.8</v>
      </c>
      <c r="G5" s="49">
        <v>2.2999999999999998</v>
      </c>
      <c r="H5" s="49">
        <v>0.5</v>
      </c>
      <c r="I5" s="50"/>
      <c r="J5" s="50" t="s">
        <v>261</v>
      </c>
      <c r="K5" s="53"/>
      <c r="L5" s="7" t="s">
        <v>262</v>
      </c>
      <c r="M5" s="4"/>
      <c r="N5" s="4"/>
      <c r="O5" s="4"/>
      <c r="P5" s="4"/>
      <c r="Q5" s="4"/>
      <c r="R5" s="4"/>
      <c r="S5" s="4"/>
      <c r="T5" s="4"/>
      <c r="U5" s="4"/>
      <c r="V5" s="4"/>
    </row>
    <row r="6" spans="2:22">
      <c r="B6" s="49"/>
      <c r="C6" s="43" t="s">
        <v>263</v>
      </c>
      <c r="D6" s="50" t="s">
        <v>115</v>
      </c>
      <c r="E6" s="51">
        <v>2.42</v>
      </c>
      <c r="F6" s="52">
        <v>2.88</v>
      </c>
      <c r="G6" s="49">
        <v>2.42</v>
      </c>
      <c r="H6" s="49">
        <v>0.46</v>
      </c>
      <c r="I6" s="50"/>
      <c r="J6" s="50" t="s">
        <v>261</v>
      </c>
      <c r="K6" s="53"/>
      <c r="L6" s="4"/>
      <c r="M6" s="4"/>
      <c r="N6" s="4"/>
      <c r="O6" s="4"/>
      <c r="P6" s="4"/>
      <c r="Q6" s="4"/>
      <c r="R6" s="4"/>
      <c r="S6" s="4"/>
      <c r="T6" s="4"/>
      <c r="U6" s="4"/>
      <c r="V6" s="4"/>
    </row>
    <row r="7" spans="2:22">
      <c r="B7" s="49"/>
      <c r="C7" s="43" t="s">
        <v>264</v>
      </c>
      <c r="D7" s="50" t="s">
        <v>115</v>
      </c>
      <c r="E7" s="51">
        <v>0.373</v>
      </c>
      <c r="F7" s="52">
        <v>1.083</v>
      </c>
      <c r="G7" s="49">
        <v>0.373</v>
      </c>
      <c r="H7" s="49">
        <v>0.71</v>
      </c>
      <c r="I7" s="50"/>
      <c r="J7" s="50" t="s">
        <v>258</v>
      </c>
      <c r="K7" s="53"/>
      <c r="L7" s="4"/>
      <c r="M7" s="4"/>
      <c r="N7" s="4"/>
      <c r="O7" s="4"/>
      <c r="P7" s="4"/>
      <c r="Q7" s="4"/>
      <c r="R7" s="4"/>
      <c r="S7" s="4"/>
      <c r="T7" s="4"/>
      <c r="U7" s="4"/>
      <c r="V7" s="4"/>
    </row>
    <row r="8" spans="2:22">
      <c r="B8" s="49"/>
      <c r="C8" s="43" t="s">
        <v>265</v>
      </c>
      <c r="D8" s="50" t="s">
        <v>115</v>
      </c>
      <c r="E8" s="51">
        <v>0</v>
      </c>
      <c r="F8" s="52">
        <v>1.24</v>
      </c>
      <c r="G8" s="49">
        <v>0</v>
      </c>
      <c r="H8" s="49">
        <v>1.24</v>
      </c>
      <c r="I8" s="50"/>
      <c r="J8" s="50" t="s">
        <v>261</v>
      </c>
      <c r="K8" s="53"/>
      <c r="L8" s="6" t="s">
        <v>266</v>
      </c>
      <c r="M8" s="4"/>
      <c r="N8" s="4"/>
      <c r="O8" s="4"/>
      <c r="P8" s="4"/>
      <c r="Q8" s="4"/>
      <c r="R8" s="4"/>
      <c r="S8" s="4"/>
      <c r="T8" s="4"/>
      <c r="U8" s="4"/>
      <c r="V8" s="4"/>
    </row>
    <row r="9" spans="2:22">
      <c r="B9" s="49"/>
      <c r="C9" s="43" t="s">
        <v>267</v>
      </c>
      <c r="D9" s="50" t="s">
        <v>115</v>
      </c>
      <c r="E9" s="51">
        <v>0</v>
      </c>
      <c r="F9" s="52">
        <v>2.1859999999999999</v>
      </c>
      <c r="G9" s="49"/>
      <c r="H9" s="49"/>
      <c r="I9" s="50"/>
      <c r="J9" s="50" t="s">
        <v>268</v>
      </c>
      <c r="K9" s="53"/>
      <c r="L9" s="4" t="s">
        <v>269</v>
      </c>
      <c r="M9" s="4"/>
      <c r="N9" s="4"/>
      <c r="O9" s="4"/>
      <c r="P9" s="4"/>
      <c r="Q9" s="4"/>
      <c r="R9" s="4"/>
      <c r="S9" s="4"/>
      <c r="T9" s="4"/>
      <c r="U9" s="4"/>
      <c r="V9" s="4"/>
    </row>
    <row r="10" spans="2:22">
      <c r="B10" s="49"/>
      <c r="C10" s="43" t="s">
        <v>270</v>
      </c>
      <c r="D10" s="50" t="s">
        <v>115</v>
      </c>
      <c r="E10" s="51">
        <v>0</v>
      </c>
      <c r="F10" s="52">
        <v>1.39</v>
      </c>
      <c r="G10" s="49"/>
      <c r="H10" s="49"/>
      <c r="I10" s="50"/>
      <c r="J10" s="50" t="s">
        <v>268</v>
      </c>
      <c r="K10" s="53"/>
      <c r="L10" s="4" t="s">
        <v>271</v>
      </c>
      <c r="M10" s="4"/>
      <c r="N10" s="4"/>
      <c r="O10" s="4"/>
      <c r="P10" s="4"/>
      <c r="Q10" s="4"/>
      <c r="R10" s="4"/>
      <c r="S10" s="4"/>
      <c r="T10" s="4"/>
      <c r="U10" s="4"/>
      <c r="V10" s="4"/>
    </row>
    <row r="11" spans="2:22">
      <c r="B11" s="49"/>
      <c r="C11" s="43" t="s">
        <v>272</v>
      </c>
      <c r="D11" s="50" t="s">
        <v>115</v>
      </c>
      <c r="E11" s="51">
        <v>0</v>
      </c>
      <c r="F11" s="52">
        <v>0.91400000000000003</v>
      </c>
      <c r="G11" s="49"/>
      <c r="H11" s="49"/>
      <c r="I11" s="50"/>
      <c r="J11" s="50" t="s">
        <v>268</v>
      </c>
      <c r="K11" s="53"/>
      <c r="L11" s="4" t="s">
        <v>273</v>
      </c>
      <c r="M11" s="4"/>
      <c r="N11" s="4"/>
      <c r="O11" s="4"/>
      <c r="P11" s="4"/>
      <c r="Q11" s="4"/>
      <c r="R11" s="4"/>
      <c r="S11" s="4"/>
      <c r="T11" s="4"/>
      <c r="U11" s="4"/>
      <c r="V11" s="4"/>
    </row>
    <row r="12" spans="2:22">
      <c r="B12" s="49"/>
      <c r="C12" s="43" t="s">
        <v>23</v>
      </c>
      <c r="D12" s="50" t="s">
        <v>115</v>
      </c>
      <c r="E12" s="51">
        <v>2.6059999999999999</v>
      </c>
      <c r="F12" s="52">
        <v>3.23</v>
      </c>
      <c r="G12" s="49">
        <v>2.6059999999999999</v>
      </c>
      <c r="H12" s="49">
        <v>0.624</v>
      </c>
      <c r="I12" s="50"/>
      <c r="J12" s="50" t="s">
        <v>258</v>
      </c>
      <c r="L12" s="4"/>
      <c r="M12" s="4"/>
      <c r="N12" s="4"/>
      <c r="O12" s="4"/>
      <c r="P12" s="4"/>
      <c r="Q12" s="4"/>
      <c r="R12" s="4"/>
      <c r="S12" s="4"/>
      <c r="T12" s="4"/>
      <c r="U12" s="4"/>
      <c r="V12" s="4"/>
    </row>
    <row r="13" spans="2:22">
      <c r="B13" s="49"/>
      <c r="C13" s="43" t="s">
        <v>274</v>
      </c>
      <c r="D13" s="50" t="s">
        <v>115</v>
      </c>
      <c r="E13" s="51">
        <v>2.58</v>
      </c>
      <c r="F13" s="52">
        <v>3.2</v>
      </c>
      <c r="G13" s="49">
        <v>2.58</v>
      </c>
      <c r="H13" s="49">
        <v>0.62</v>
      </c>
      <c r="I13" s="50"/>
      <c r="J13" s="50" t="s">
        <v>261</v>
      </c>
      <c r="L13" s="6" t="s">
        <v>275</v>
      </c>
      <c r="M13" s="4"/>
      <c r="N13" s="4"/>
      <c r="O13" s="4"/>
      <c r="P13" s="4"/>
      <c r="Q13" s="4"/>
      <c r="R13" s="4"/>
      <c r="S13" s="4"/>
      <c r="T13" s="4"/>
      <c r="U13" s="4"/>
      <c r="V13" s="4"/>
    </row>
    <row r="14" spans="2:22">
      <c r="B14" s="49"/>
      <c r="C14" s="43" t="s">
        <v>125</v>
      </c>
      <c r="D14" s="50" t="s">
        <v>115</v>
      </c>
      <c r="E14" s="51">
        <v>2.67</v>
      </c>
      <c r="F14" s="52">
        <v>3.24</v>
      </c>
      <c r="G14" s="49">
        <v>2.67</v>
      </c>
      <c r="H14" s="49">
        <v>0.56999999999999995</v>
      </c>
      <c r="I14" s="50"/>
      <c r="J14" s="50" t="s">
        <v>261</v>
      </c>
      <c r="K14" s="53"/>
      <c r="L14" s="4" t="s">
        <v>276</v>
      </c>
      <c r="M14" s="4"/>
      <c r="N14" s="4"/>
      <c r="O14" s="4"/>
      <c r="P14" s="4"/>
      <c r="Q14" s="4"/>
      <c r="R14" s="4"/>
      <c r="S14" s="4"/>
      <c r="T14" s="4"/>
      <c r="U14" s="4"/>
      <c r="V14" s="4"/>
    </row>
    <row r="15" spans="2:22">
      <c r="B15" s="49"/>
      <c r="C15" s="43" t="s">
        <v>277</v>
      </c>
      <c r="D15" s="50" t="s">
        <v>115</v>
      </c>
      <c r="E15" s="51">
        <v>2.4E-2</v>
      </c>
      <c r="F15" s="52">
        <v>3.1539999999999999</v>
      </c>
      <c r="G15" s="49">
        <v>2.4E-2</v>
      </c>
      <c r="H15" s="49">
        <v>3.13</v>
      </c>
      <c r="I15" s="50"/>
      <c r="J15" s="50" t="s">
        <v>258</v>
      </c>
      <c r="K15" s="53"/>
      <c r="L15" s="4" t="s">
        <v>278</v>
      </c>
      <c r="M15" s="4"/>
      <c r="N15" s="4"/>
      <c r="O15" s="4"/>
      <c r="P15" s="4"/>
      <c r="Q15" s="4"/>
      <c r="R15" s="4"/>
      <c r="S15" s="4"/>
      <c r="T15" s="4"/>
      <c r="U15" s="4"/>
      <c r="V15" s="4"/>
    </row>
    <row r="16" spans="2:22">
      <c r="B16" s="49"/>
      <c r="C16" s="43" t="s">
        <v>279</v>
      </c>
      <c r="D16" s="50" t="s">
        <v>115</v>
      </c>
      <c r="E16" s="51">
        <v>0</v>
      </c>
      <c r="F16" s="52">
        <v>1.92</v>
      </c>
      <c r="G16" s="49">
        <v>0</v>
      </c>
      <c r="H16" s="49">
        <v>1.92</v>
      </c>
      <c r="I16" s="50"/>
      <c r="J16" s="50" t="s">
        <v>261</v>
      </c>
      <c r="K16" s="53"/>
      <c r="L16" s="4" t="s">
        <v>280</v>
      </c>
      <c r="M16" s="4"/>
      <c r="N16" s="4"/>
      <c r="O16" s="4"/>
      <c r="P16" s="4"/>
      <c r="Q16" s="4"/>
      <c r="R16" s="4"/>
      <c r="S16" s="4"/>
      <c r="T16" s="4"/>
      <c r="U16" s="4"/>
      <c r="V16" s="4"/>
    </row>
    <row r="17" spans="2:22">
      <c r="B17" s="49"/>
      <c r="C17" s="43" t="s">
        <v>281</v>
      </c>
      <c r="D17" s="50" t="s">
        <v>115</v>
      </c>
      <c r="E17" s="51">
        <v>0</v>
      </c>
      <c r="F17" s="52">
        <v>0.34499999999999997</v>
      </c>
      <c r="G17" s="49">
        <v>0</v>
      </c>
      <c r="H17" s="49">
        <v>0.34499999999999997</v>
      </c>
      <c r="I17" s="50"/>
      <c r="J17" s="50" t="s">
        <v>268</v>
      </c>
      <c r="K17" s="53"/>
      <c r="L17" s="4" t="s">
        <v>282</v>
      </c>
      <c r="M17" s="4"/>
      <c r="N17" s="4"/>
      <c r="O17" s="4"/>
      <c r="P17" s="4"/>
      <c r="Q17" s="4"/>
      <c r="R17" s="4"/>
      <c r="S17" s="4"/>
      <c r="T17" s="4"/>
      <c r="U17" s="4"/>
      <c r="V17" s="4"/>
    </row>
    <row r="18" spans="2:22">
      <c r="B18" s="49"/>
      <c r="C18" s="43" t="s">
        <v>381</v>
      </c>
      <c r="D18" s="50" t="s">
        <v>37</v>
      </c>
      <c r="E18" s="51">
        <v>0</v>
      </c>
      <c r="F18" s="52">
        <v>12</v>
      </c>
      <c r="G18" s="49">
        <v>0</v>
      </c>
      <c r="H18" s="49">
        <v>12</v>
      </c>
      <c r="I18" s="50" t="s">
        <v>382</v>
      </c>
      <c r="J18" s="50" t="s">
        <v>383</v>
      </c>
      <c r="K18" s="53"/>
      <c r="L18" s="4" t="s">
        <v>283</v>
      </c>
      <c r="M18" s="4"/>
      <c r="N18" s="4"/>
      <c r="O18" s="4"/>
      <c r="P18" s="4"/>
      <c r="Q18" s="4"/>
      <c r="R18" s="4"/>
      <c r="S18" s="4"/>
      <c r="T18" s="4"/>
      <c r="U18" s="4"/>
      <c r="V18" s="4"/>
    </row>
    <row r="19" spans="2:22">
      <c r="B19" s="49"/>
      <c r="C19" s="43" t="s">
        <v>138</v>
      </c>
      <c r="D19" s="50" t="s">
        <v>37</v>
      </c>
      <c r="E19" s="51">
        <v>0</v>
      </c>
      <c r="F19" s="52">
        <v>0.76</v>
      </c>
      <c r="G19" s="49">
        <v>0</v>
      </c>
      <c r="H19" s="49">
        <v>0.76</v>
      </c>
      <c r="I19" s="50" t="s">
        <v>389</v>
      </c>
      <c r="J19" s="50" t="s">
        <v>383</v>
      </c>
      <c r="K19" s="53"/>
      <c r="L19" s="4" t="s">
        <v>284</v>
      </c>
      <c r="M19" s="4"/>
      <c r="N19" s="4"/>
      <c r="O19" s="4"/>
      <c r="P19" s="4"/>
      <c r="Q19" s="4"/>
      <c r="R19" s="4"/>
      <c r="S19" s="4"/>
      <c r="T19" s="4"/>
      <c r="U19" s="4"/>
      <c r="V19" s="4"/>
    </row>
    <row r="20" spans="2:22">
      <c r="B20" s="49"/>
      <c r="C20" s="43" t="s">
        <v>132</v>
      </c>
      <c r="D20" s="50" t="s">
        <v>115</v>
      </c>
      <c r="E20" s="51">
        <v>1.61</v>
      </c>
      <c r="F20" s="52">
        <v>1.806</v>
      </c>
      <c r="G20" s="49">
        <v>1.61</v>
      </c>
      <c r="H20" s="49">
        <v>0.19600000000000001</v>
      </c>
      <c r="I20" s="50"/>
      <c r="J20" s="50" t="s">
        <v>258</v>
      </c>
      <c r="L20" s="4"/>
      <c r="M20" s="4"/>
      <c r="N20" s="4"/>
      <c r="O20" s="4"/>
      <c r="P20" s="4"/>
      <c r="Q20" s="4"/>
      <c r="R20" s="4"/>
      <c r="S20" s="4"/>
      <c r="T20" s="4"/>
      <c r="U20" s="4"/>
      <c r="V20" s="4"/>
    </row>
    <row r="21" spans="2:22">
      <c r="B21" s="49"/>
      <c r="C21" s="43" t="s">
        <v>285</v>
      </c>
      <c r="D21" s="50" t="s">
        <v>115</v>
      </c>
      <c r="E21" s="51">
        <v>1.7</v>
      </c>
      <c r="F21" s="52">
        <v>1.9</v>
      </c>
      <c r="G21" s="49">
        <v>1.7</v>
      </c>
      <c r="H21" s="49">
        <v>0.2</v>
      </c>
      <c r="I21" s="50"/>
      <c r="J21" s="50" t="s">
        <v>261</v>
      </c>
      <c r="L21" s="4"/>
      <c r="M21" s="4"/>
      <c r="N21" s="4"/>
      <c r="O21" s="4"/>
      <c r="P21" s="4"/>
      <c r="Q21" s="4"/>
      <c r="R21" s="4"/>
      <c r="S21" s="4"/>
      <c r="T21" s="4"/>
      <c r="U21" s="4"/>
      <c r="V21" s="4"/>
    </row>
    <row r="22" spans="2:22">
      <c r="B22" s="49"/>
      <c r="C22" s="43" t="s">
        <v>286</v>
      </c>
      <c r="D22" s="50" t="s">
        <v>37</v>
      </c>
      <c r="E22" s="51">
        <v>2.7</v>
      </c>
      <c r="F22" s="52">
        <v>3.37</v>
      </c>
      <c r="G22" s="49">
        <v>2.7</v>
      </c>
      <c r="H22" s="49">
        <v>0.67</v>
      </c>
      <c r="I22" s="50"/>
      <c r="J22" s="50" t="s">
        <v>261</v>
      </c>
      <c r="L22" s="6" t="s">
        <v>288</v>
      </c>
      <c r="M22" s="4"/>
      <c r="N22" s="4"/>
      <c r="O22" s="4"/>
      <c r="P22" s="4"/>
      <c r="Q22" s="4"/>
      <c r="R22" s="4"/>
      <c r="S22" s="4"/>
      <c r="T22" s="4"/>
      <c r="U22" s="4"/>
      <c r="V22" s="4"/>
    </row>
    <row r="23" spans="2:22">
      <c r="B23" s="49"/>
      <c r="C23" s="43" t="s">
        <v>287</v>
      </c>
      <c r="D23" s="50" t="s">
        <v>37</v>
      </c>
      <c r="E23" s="51">
        <v>2.234</v>
      </c>
      <c r="F23" s="52">
        <v>2.7280000000000002</v>
      </c>
      <c r="G23" s="49">
        <v>2.234</v>
      </c>
      <c r="H23" s="49">
        <v>0.49399999999999999</v>
      </c>
      <c r="I23" s="50"/>
      <c r="J23" s="50" t="s">
        <v>258</v>
      </c>
      <c r="L23" s="4" t="s">
        <v>290</v>
      </c>
      <c r="M23" s="4"/>
      <c r="N23" s="4"/>
      <c r="O23" s="4"/>
      <c r="P23" s="4"/>
      <c r="Q23" s="4"/>
      <c r="R23" s="4"/>
      <c r="S23" s="4"/>
      <c r="T23" s="4"/>
      <c r="U23" s="4"/>
      <c r="V23" s="4"/>
    </row>
    <row r="24" spans="2:22">
      <c r="B24" s="49"/>
      <c r="C24" s="43" t="s">
        <v>289</v>
      </c>
      <c r="D24" s="50" t="s">
        <v>37</v>
      </c>
      <c r="E24" s="51">
        <v>2.68</v>
      </c>
      <c r="F24" s="52">
        <v>3.07</v>
      </c>
      <c r="G24" s="49">
        <v>2.68</v>
      </c>
      <c r="H24" s="49">
        <v>0.39</v>
      </c>
      <c r="I24" s="50"/>
      <c r="J24" s="50" t="s">
        <v>261</v>
      </c>
      <c r="L24" s="4" t="s">
        <v>292</v>
      </c>
      <c r="M24" s="4"/>
      <c r="N24" s="4"/>
      <c r="O24" s="4"/>
      <c r="P24" s="4"/>
      <c r="Q24" s="4"/>
      <c r="R24" s="4"/>
      <c r="S24" s="4"/>
      <c r="T24" s="4"/>
      <c r="U24" s="4"/>
      <c r="V24" s="4"/>
    </row>
    <row r="25" spans="2:22">
      <c r="B25" s="43"/>
      <c r="C25" s="43" t="s">
        <v>291</v>
      </c>
      <c r="D25" s="50" t="s">
        <v>37</v>
      </c>
      <c r="E25" s="51">
        <v>4.4999999999999998E-2</v>
      </c>
      <c r="F25" s="52">
        <v>1.0389999999999999</v>
      </c>
      <c r="G25" s="49">
        <v>4.4999999999999998E-2</v>
      </c>
      <c r="H25" s="49">
        <v>0.99399999999999999</v>
      </c>
      <c r="I25" s="50"/>
      <c r="J25" s="50" t="s">
        <v>258</v>
      </c>
      <c r="L25" s="4" t="s">
        <v>293</v>
      </c>
      <c r="M25" s="4"/>
      <c r="N25" s="4"/>
      <c r="O25" s="4"/>
      <c r="P25" s="4"/>
      <c r="Q25" s="4"/>
      <c r="R25" s="4"/>
      <c r="S25" s="4"/>
      <c r="T25" s="4"/>
      <c r="U25" s="4"/>
      <c r="V25" s="4"/>
    </row>
    <row r="26" spans="2:22">
      <c r="B26" s="49"/>
      <c r="C26" s="43" t="s">
        <v>134</v>
      </c>
      <c r="D26" s="50" t="s">
        <v>115</v>
      </c>
      <c r="E26" s="51">
        <v>2.92</v>
      </c>
      <c r="F26" s="52">
        <v>3.53</v>
      </c>
      <c r="G26" s="49">
        <v>2.92</v>
      </c>
      <c r="H26" s="49">
        <v>0.61</v>
      </c>
      <c r="I26" s="50"/>
      <c r="J26" s="50" t="s">
        <v>261</v>
      </c>
      <c r="L26" s="4" t="s">
        <v>294</v>
      </c>
      <c r="M26" s="4"/>
      <c r="N26" s="4"/>
      <c r="O26" s="4"/>
      <c r="P26" s="4"/>
      <c r="Q26" s="4"/>
      <c r="R26" s="4"/>
      <c r="S26" s="4"/>
      <c r="T26" s="4"/>
      <c r="U26" s="4"/>
      <c r="V26" s="4"/>
    </row>
    <row r="27" spans="2:22">
      <c r="B27" s="49"/>
      <c r="C27" s="43" t="s">
        <v>137</v>
      </c>
      <c r="D27" s="50" t="s">
        <v>115</v>
      </c>
      <c r="E27" s="51">
        <v>3.05</v>
      </c>
      <c r="F27" s="52">
        <v>3.31</v>
      </c>
      <c r="G27" s="49">
        <v>3.05</v>
      </c>
      <c r="H27" s="49">
        <v>0.26</v>
      </c>
      <c r="I27" s="50"/>
      <c r="J27" s="50" t="s">
        <v>261</v>
      </c>
      <c r="L27" s="4" t="s">
        <v>295</v>
      </c>
      <c r="M27" s="4"/>
      <c r="N27" s="4"/>
      <c r="O27" s="4"/>
      <c r="P27" s="4"/>
      <c r="Q27" s="4"/>
      <c r="R27" s="4"/>
      <c r="S27" s="4"/>
      <c r="T27" s="4"/>
      <c r="U27" s="4"/>
      <c r="V27" s="4"/>
    </row>
    <row r="28" spans="2:22">
      <c r="B28" s="49" t="s">
        <v>142</v>
      </c>
      <c r="C28" s="43"/>
      <c r="D28" s="50"/>
      <c r="E28" s="51">
        <v>0</v>
      </c>
      <c r="F28" s="52"/>
      <c r="G28" s="49"/>
      <c r="H28" s="49"/>
      <c r="I28" s="50"/>
      <c r="J28" s="50"/>
      <c r="L28" s="4"/>
      <c r="M28" s="4"/>
      <c r="N28" s="4"/>
      <c r="O28" s="4"/>
      <c r="P28" s="4"/>
      <c r="Q28" s="4"/>
      <c r="R28" s="4"/>
      <c r="S28" s="4"/>
      <c r="T28" s="4"/>
      <c r="U28" s="4"/>
      <c r="V28" s="4"/>
    </row>
    <row r="29" spans="2:22">
      <c r="B29" s="49"/>
      <c r="C29" s="43" t="s">
        <v>143</v>
      </c>
      <c r="D29" s="50" t="s">
        <v>115</v>
      </c>
      <c r="E29" s="51">
        <v>0</v>
      </c>
      <c r="F29" s="52">
        <v>3.1850000000000001</v>
      </c>
      <c r="G29" s="49"/>
      <c r="H29" s="49"/>
      <c r="I29" s="50" t="s">
        <v>296</v>
      </c>
      <c r="J29" s="50" t="s">
        <v>268</v>
      </c>
      <c r="L29" s="4"/>
      <c r="M29" s="4"/>
      <c r="N29" s="4"/>
      <c r="O29" s="4"/>
      <c r="P29" s="4"/>
      <c r="Q29" s="4"/>
      <c r="R29" s="4"/>
      <c r="S29" s="4"/>
      <c r="T29" s="4"/>
      <c r="U29" s="4"/>
      <c r="V29" s="4"/>
    </row>
    <row r="30" spans="2:22">
      <c r="B30" s="49"/>
      <c r="C30" s="43" t="s">
        <v>146</v>
      </c>
      <c r="D30" s="50" t="s">
        <v>37</v>
      </c>
      <c r="E30" s="51">
        <v>3.13</v>
      </c>
      <c r="F30" s="52"/>
      <c r="G30" s="49">
        <v>3.13</v>
      </c>
      <c r="H30" s="49"/>
      <c r="I30" s="50" t="s">
        <v>296</v>
      </c>
      <c r="J30" s="50" t="s">
        <v>297</v>
      </c>
      <c r="L30" s="6"/>
      <c r="M30" s="4"/>
      <c r="N30" s="4"/>
      <c r="O30" s="4"/>
      <c r="P30" s="4"/>
      <c r="Q30" s="4"/>
      <c r="R30" s="4"/>
      <c r="S30" s="4"/>
      <c r="T30" s="4"/>
      <c r="U30" s="4"/>
      <c r="V30" s="4"/>
    </row>
    <row r="31" spans="2:22">
      <c r="B31" s="49"/>
      <c r="C31" s="43" t="s">
        <v>147</v>
      </c>
      <c r="D31" s="50" t="s">
        <v>37</v>
      </c>
      <c r="E31" s="51">
        <v>2.1179999999999999</v>
      </c>
      <c r="F31" s="52"/>
      <c r="G31" s="49">
        <v>2.1179999999999999</v>
      </c>
      <c r="H31" s="49"/>
      <c r="I31" s="50" t="s">
        <v>296</v>
      </c>
      <c r="J31" s="50" t="s">
        <v>297</v>
      </c>
      <c r="L31" s="4"/>
      <c r="M31" s="4"/>
      <c r="N31" s="4"/>
      <c r="O31" s="4"/>
      <c r="P31" s="4"/>
      <c r="Q31" s="4"/>
      <c r="R31" s="4"/>
      <c r="S31" s="4"/>
      <c r="T31" s="4"/>
      <c r="U31" s="4"/>
      <c r="V31" s="4"/>
    </row>
    <row r="32" spans="2:22">
      <c r="B32" s="49"/>
      <c r="C32" s="43" t="s">
        <v>148</v>
      </c>
      <c r="D32" s="50" t="s">
        <v>37</v>
      </c>
      <c r="E32" s="51">
        <v>2.8250000000000002</v>
      </c>
      <c r="F32" s="52"/>
      <c r="G32" s="49">
        <v>2.8250000000000002</v>
      </c>
      <c r="H32" s="49"/>
      <c r="I32" s="50" t="s">
        <v>296</v>
      </c>
      <c r="J32" s="50" t="s">
        <v>297</v>
      </c>
      <c r="L32" s="4"/>
      <c r="M32" s="4"/>
      <c r="N32" s="4"/>
      <c r="O32" s="4"/>
      <c r="P32" s="4"/>
      <c r="Q32" s="4"/>
      <c r="R32" s="4"/>
      <c r="S32" s="4"/>
      <c r="T32" s="4"/>
      <c r="U32" s="4"/>
      <c r="V32" s="4"/>
    </row>
    <row r="33" spans="2:22">
      <c r="B33" s="49"/>
      <c r="C33" s="43" t="s">
        <v>149</v>
      </c>
      <c r="D33" s="50" t="s">
        <v>37</v>
      </c>
      <c r="E33" s="51">
        <v>3.0990000000000002</v>
      </c>
      <c r="F33" s="52"/>
      <c r="G33" s="49">
        <v>3.0990000000000002</v>
      </c>
      <c r="H33" s="49"/>
      <c r="I33" s="50" t="s">
        <v>296</v>
      </c>
      <c r="J33" s="50" t="s">
        <v>297</v>
      </c>
      <c r="L33" s="3"/>
      <c r="M33" s="3"/>
      <c r="N33" s="3"/>
      <c r="O33" s="3"/>
      <c r="P33" s="3"/>
      <c r="Q33" s="3"/>
      <c r="R33" s="3"/>
      <c r="S33" s="3"/>
      <c r="T33" s="3"/>
      <c r="U33" s="3"/>
      <c r="V33" s="3"/>
    </row>
    <row r="34" spans="2:22">
      <c r="B34" s="49"/>
      <c r="C34" s="43" t="s">
        <v>152</v>
      </c>
      <c r="D34" s="50" t="s">
        <v>37</v>
      </c>
      <c r="E34" s="51">
        <v>2.7930000000000001</v>
      </c>
      <c r="F34" s="52"/>
      <c r="G34" s="49">
        <v>2.7930000000000001</v>
      </c>
      <c r="H34" s="49"/>
      <c r="I34" s="50" t="s">
        <v>296</v>
      </c>
      <c r="J34" s="50" t="s">
        <v>297</v>
      </c>
      <c r="L34" s="3"/>
      <c r="M34" s="3"/>
      <c r="N34" s="3"/>
      <c r="O34" s="3"/>
      <c r="P34" s="3"/>
      <c r="Q34" s="3"/>
      <c r="R34" s="3"/>
      <c r="S34" s="3"/>
      <c r="T34" s="3"/>
      <c r="U34" s="3"/>
      <c r="V34" s="3"/>
    </row>
    <row r="35" spans="2:22">
      <c r="B35" s="49"/>
      <c r="C35" s="43" t="s">
        <v>153</v>
      </c>
      <c r="D35" s="50" t="s">
        <v>37</v>
      </c>
      <c r="E35" s="51">
        <v>2.7839999999999998</v>
      </c>
      <c r="F35" s="52"/>
      <c r="G35" s="49">
        <v>2.7839999999999998</v>
      </c>
      <c r="H35" s="49"/>
      <c r="I35" s="50" t="s">
        <v>296</v>
      </c>
      <c r="J35" s="50" t="s">
        <v>297</v>
      </c>
      <c r="L35" s="3"/>
      <c r="M35" s="3"/>
      <c r="N35" s="3"/>
      <c r="O35" s="3"/>
      <c r="P35" s="3"/>
      <c r="Q35" s="3"/>
      <c r="R35" s="3"/>
      <c r="S35" s="3"/>
      <c r="T35" s="3"/>
      <c r="U35" s="3"/>
      <c r="V35" s="3"/>
    </row>
    <row r="36" spans="2:22">
      <c r="B36" s="49"/>
      <c r="C36" s="43" t="s">
        <v>154</v>
      </c>
      <c r="D36" s="50" t="s">
        <v>37</v>
      </c>
      <c r="E36" s="51">
        <v>3.2250000000000001</v>
      </c>
      <c r="F36" s="52"/>
      <c r="G36" s="49">
        <v>3.2250000000000001</v>
      </c>
      <c r="H36" s="49"/>
      <c r="I36" s="50" t="s">
        <v>296</v>
      </c>
      <c r="J36" s="50" t="s">
        <v>297</v>
      </c>
      <c r="L36" s="3"/>
      <c r="M36" s="3"/>
      <c r="N36" s="3"/>
      <c r="O36" s="3"/>
      <c r="P36" s="3"/>
      <c r="Q36" s="3"/>
      <c r="R36" s="3"/>
      <c r="S36" s="3"/>
      <c r="T36" s="3"/>
      <c r="U36" s="3"/>
      <c r="V36" s="3"/>
    </row>
    <row r="37" spans="2:22">
      <c r="B37" s="49"/>
      <c r="C37" s="43" t="s">
        <v>155</v>
      </c>
      <c r="D37" s="50" t="s">
        <v>37</v>
      </c>
      <c r="E37" s="51">
        <v>3.3809999999999998</v>
      </c>
      <c r="F37" s="52"/>
      <c r="G37" s="49">
        <v>3.3809999999999998</v>
      </c>
      <c r="H37" s="49"/>
      <c r="I37" s="50" t="s">
        <v>296</v>
      </c>
      <c r="J37" s="50" t="s">
        <v>297</v>
      </c>
      <c r="L37" s="3"/>
      <c r="M37" s="3"/>
      <c r="N37" s="3"/>
      <c r="O37" s="3"/>
      <c r="P37" s="3"/>
      <c r="Q37" s="3"/>
      <c r="R37" s="3"/>
      <c r="S37" s="3"/>
      <c r="T37" s="3"/>
      <c r="U37" s="3"/>
      <c r="V37" s="3"/>
    </row>
    <row r="38" spans="2:22">
      <c r="B38" s="49"/>
      <c r="C38" s="43" t="s">
        <v>19</v>
      </c>
      <c r="D38" s="50" t="s">
        <v>37</v>
      </c>
      <c r="E38" s="51">
        <v>3.0350000000000001</v>
      </c>
      <c r="F38" s="52"/>
      <c r="G38" s="49">
        <v>3.0350000000000001</v>
      </c>
      <c r="H38" s="49"/>
      <c r="I38" s="50" t="s">
        <v>296</v>
      </c>
      <c r="J38" s="50" t="s">
        <v>297</v>
      </c>
      <c r="L38" s="3"/>
      <c r="M38" s="3"/>
      <c r="N38" s="3"/>
      <c r="O38" s="3"/>
      <c r="P38" s="3"/>
      <c r="Q38" s="3"/>
      <c r="R38" s="3"/>
      <c r="S38" s="3"/>
      <c r="T38" s="3"/>
      <c r="U38" s="3"/>
      <c r="V38" s="3"/>
    </row>
    <row r="39" spans="2:22">
      <c r="B39" s="49"/>
      <c r="C39" s="43" t="s">
        <v>157</v>
      </c>
      <c r="D39" s="50" t="s">
        <v>37</v>
      </c>
      <c r="E39" s="51">
        <v>3.4319999999999999</v>
      </c>
      <c r="F39" s="52"/>
      <c r="G39" s="49">
        <v>3.4319999999999999</v>
      </c>
      <c r="H39" s="49"/>
      <c r="I39" s="50" t="s">
        <v>296</v>
      </c>
      <c r="J39" s="50" t="s">
        <v>297</v>
      </c>
      <c r="L39" s="3"/>
      <c r="M39" s="3"/>
      <c r="N39" s="3"/>
      <c r="O39" s="3"/>
      <c r="P39" s="3"/>
      <c r="Q39" s="3"/>
      <c r="R39" s="3"/>
      <c r="S39" s="3"/>
      <c r="T39" s="3"/>
      <c r="U39" s="3"/>
      <c r="V39" s="3"/>
    </row>
    <row r="40" spans="2:22">
      <c r="B40" s="49"/>
      <c r="C40" s="43" t="s">
        <v>384</v>
      </c>
      <c r="D40" s="50" t="s">
        <v>37</v>
      </c>
      <c r="E40" s="51">
        <v>3.1520000000000001</v>
      </c>
      <c r="F40" s="52"/>
      <c r="G40" s="49">
        <v>3.1520000000000001</v>
      </c>
      <c r="H40" s="49"/>
      <c r="I40" s="50" t="s">
        <v>296</v>
      </c>
      <c r="J40" s="50" t="s">
        <v>297</v>
      </c>
      <c r="L40" s="3"/>
      <c r="M40" s="3"/>
      <c r="N40" s="3"/>
      <c r="O40" s="3"/>
      <c r="P40" s="3"/>
      <c r="Q40" s="3"/>
      <c r="R40" s="3"/>
      <c r="S40" s="3"/>
      <c r="T40" s="3"/>
      <c r="U40" s="3"/>
      <c r="V40" s="3"/>
    </row>
    <row r="41" spans="2:22">
      <c r="B41" s="49"/>
      <c r="C41" s="43" t="s">
        <v>159</v>
      </c>
      <c r="D41" s="50" t="s">
        <v>37</v>
      </c>
      <c r="E41" s="51">
        <v>3.028</v>
      </c>
      <c r="F41" s="52"/>
      <c r="G41" s="49">
        <v>3.028</v>
      </c>
      <c r="H41" s="49"/>
      <c r="I41" s="50" t="s">
        <v>296</v>
      </c>
      <c r="J41" s="50" t="s">
        <v>297</v>
      </c>
      <c r="L41" s="3"/>
      <c r="M41" s="3"/>
      <c r="N41" s="3"/>
      <c r="O41" s="3"/>
      <c r="P41" s="3"/>
      <c r="Q41" s="3"/>
      <c r="R41" s="3"/>
      <c r="S41" s="3"/>
      <c r="T41" s="3"/>
      <c r="U41" s="3"/>
      <c r="V41" s="3"/>
    </row>
    <row r="42" spans="2:22">
      <c r="B42" s="49"/>
      <c r="C42" s="43" t="s">
        <v>160</v>
      </c>
      <c r="D42" s="50" t="s">
        <v>37</v>
      </c>
      <c r="E42" s="51">
        <v>2.82</v>
      </c>
      <c r="F42" s="52"/>
      <c r="G42" s="49">
        <v>2.82</v>
      </c>
      <c r="H42" s="49"/>
      <c r="I42" s="50" t="s">
        <v>296</v>
      </c>
      <c r="J42" s="50" t="s">
        <v>297</v>
      </c>
    </row>
    <row r="43" spans="2:22">
      <c r="B43" s="49"/>
      <c r="C43" s="43" t="s">
        <v>162</v>
      </c>
      <c r="D43" s="50" t="s">
        <v>37</v>
      </c>
      <c r="E43" s="51">
        <v>2.9470000000000001</v>
      </c>
      <c r="F43" s="52"/>
      <c r="G43" s="49">
        <v>2.9470000000000001</v>
      </c>
      <c r="H43" s="49"/>
      <c r="I43" s="50" t="s">
        <v>296</v>
      </c>
      <c r="J43" s="50" t="s">
        <v>297</v>
      </c>
    </row>
    <row r="44" spans="2:22">
      <c r="B44" s="49"/>
      <c r="C44" s="43" t="s">
        <v>163</v>
      </c>
      <c r="D44" s="50" t="s">
        <v>37</v>
      </c>
      <c r="E44" s="51">
        <v>2.88</v>
      </c>
      <c r="F44" s="52"/>
      <c r="G44" s="49">
        <v>2.88</v>
      </c>
      <c r="H44" s="49"/>
      <c r="I44" s="50" t="s">
        <v>296</v>
      </c>
      <c r="J44" s="50" t="s">
        <v>297</v>
      </c>
    </row>
    <row r="45" spans="2:22">
      <c r="B45" s="49"/>
      <c r="C45" s="43" t="s">
        <v>164</v>
      </c>
      <c r="D45" s="50" t="s">
        <v>37</v>
      </c>
      <c r="E45" s="51">
        <v>2.6880000000000002</v>
      </c>
      <c r="F45" s="52"/>
      <c r="G45" s="49">
        <v>2.6880000000000002</v>
      </c>
      <c r="H45" s="49"/>
      <c r="I45" s="50" t="s">
        <v>296</v>
      </c>
      <c r="J45" s="50" t="s">
        <v>297</v>
      </c>
    </row>
    <row r="46" spans="2:22">
      <c r="B46" s="49"/>
      <c r="C46" s="43" t="s">
        <v>165</v>
      </c>
      <c r="D46" s="50" t="s">
        <v>37</v>
      </c>
      <c r="E46" s="51">
        <v>2.7280000000000002</v>
      </c>
      <c r="F46" s="52"/>
      <c r="G46" s="49">
        <v>2.7280000000000002</v>
      </c>
      <c r="H46" s="49"/>
      <c r="I46" s="50" t="s">
        <v>296</v>
      </c>
      <c r="J46" s="50" t="s">
        <v>297</v>
      </c>
    </row>
    <row r="47" spans="2:22">
      <c r="B47" s="49"/>
      <c r="C47" s="43" t="s">
        <v>166</v>
      </c>
      <c r="D47" s="50" t="s">
        <v>37</v>
      </c>
      <c r="E47" s="51">
        <v>2.5680000000000001</v>
      </c>
      <c r="F47" s="52"/>
      <c r="G47" s="49">
        <v>2.5680000000000001</v>
      </c>
      <c r="H47" s="49"/>
      <c r="I47" s="50" t="s">
        <v>296</v>
      </c>
      <c r="J47" s="50" t="s">
        <v>297</v>
      </c>
    </row>
    <row r="48" spans="2:22">
      <c r="B48" s="49"/>
      <c r="C48" s="43" t="s">
        <v>168</v>
      </c>
      <c r="D48" s="50" t="s">
        <v>37</v>
      </c>
      <c r="E48" s="51">
        <v>2.3959999999999999</v>
      </c>
      <c r="F48" s="52"/>
      <c r="G48" s="49">
        <v>2.3959999999999999</v>
      </c>
      <c r="H48" s="49"/>
      <c r="I48" s="50" t="s">
        <v>390</v>
      </c>
      <c r="J48" s="50" t="s">
        <v>297</v>
      </c>
    </row>
    <row r="49" spans="2:10">
      <c r="B49" s="49"/>
      <c r="C49" s="43" t="s">
        <v>298</v>
      </c>
      <c r="D49" s="50" t="s">
        <v>37</v>
      </c>
      <c r="E49" s="51">
        <v>1.8160000000000001</v>
      </c>
      <c r="F49" s="52"/>
      <c r="G49" s="49">
        <v>1.8160000000000001</v>
      </c>
      <c r="H49" s="49"/>
      <c r="I49" s="50" t="s">
        <v>296</v>
      </c>
      <c r="J49" s="50" t="s">
        <v>297</v>
      </c>
    </row>
    <row r="50" spans="2:10">
      <c r="B50" s="49"/>
      <c r="C50" s="43" t="s">
        <v>170</v>
      </c>
      <c r="D50" s="50" t="s">
        <v>37</v>
      </c>
      <c r="E50" s="51">
        <v>2.02</v>
      </c>
      <c r="F50" s="52"/>
      <c r="G50" s="49">
        <v>2.02</v>
      </c>
      <c r="H50" s="49"/>
      <c r="I50" s="50" t="s">
        <v>296</v>
      </c>
      <c r="J50" s="50" t="s">
        <v>297</v>
      </c>
    </row>
    <row r="51" spans="2:10">
      <c r="B51" s="49"/>
      <c r="C51" s="43" t="s">
        <v>171</v>
      </c>
      <c r="D51" s="50" t="s">
        <v>37</v>
      </c>
      <c r="E51" s="51">
        <v>0.95199999999999996</v>
      </c>
      <c r="F51" s="52"/>
      <c r="G51" s="49">
        <v>0.95199999999999996</v>
      </c>
      <c r="H51" s="49"/>
      <c r="I51" s="50" t="s">
        <v>296</v>
      </c>
      <c r="J51" s="50" t="s">
        <v>297</v>
      </c>
    </row>
    <row r="52" spans="2:10">
      <c r="B52" s="49"/>
      <c r="C52" s="43" t="s">
        <v>172</v>
      </c>
      <c r="D52" s="50" t="s">
        <v>37</v>
      </c>
      <c r="E52" s="51">
        <v>1.0349999999999999</v>
      </c>
      <c r="F52" s="52"/>
      <c r="G52" s="49">
        <v>1.0349999999999999</v>
      </c>
      <c r="H52" s="49"/>
      <c r="I52" s="50" t="s">
        <v>296</v>
      </c>
      <c r="J52" s="50" t="s">
        <v>297</v>
      </c>
    </row>
    <row r="53" spans="2:10">
      <c r="B53" s="49"/>
      <c r="C53" s="43" t="s">
        <v>174</v>
      </c>
      <c r="D53" s="50" t="s">
        <v>37</v>
      </c>
      <c r="E53" s="51">
        <v>2.0179999999999998</v>
      </c>
      <c r="F53" s="52"/>
      <c r="G53" s="49">
        <v>2.0179999999999998</v>
      </c>
      <c r="H53" s="49"/>
      <c r="I53" s="50" t="s">
        <v>296</v>
      </c>
      <c r="J53" s="50" t="s">
        <v>297</v>
      </c>
    </row>
    <row r="54" spans="2:10">
      <c r="B54" s="49"/>
      <c r="C54" s="43" t="s">
        <v>15</v>
      </c>
      <c r="D54" s="50" t="s">
        <v>175</v>
      </c>
      <c r="E54" s="51">
        <v>1.7849999999999999</v>
      </c>
      <c r="F54" s="52">
        <v>1.8839999999999999</v>
      </c>
      <c r="G54" s="49">
        <v>1.7849999999999999</v>
      </c>
      <c r="H54" s="49">
        <v>9.9000000000000005E-2</v>
      </c>
      <c r="I54" s="50" t="s">
        <v>390</v>
      </c>
      <c r="J54" s="50" t="s">
        <v>300</v>
      </c>
    </row>
    <row r="55" spans="2:10">
      <c r="B55" s="49"/>
      <c r="C55" s="43" t="s">
        <v>17</v>
      </c>
      <c r="D55" s="50" t="s">
        <v>115</v>
      </c>
      <c r="E55" s="51">
        <v>1.53</v>
      </c>
      <c r="F55" s="52">
        <v>1.7250000000000001</v>
      </c>
      <c r="G55" s="49">
        <v>1.53</v>
      </c>
      <c r="H55" s="49">
        <v>0.19500000000000001</v>
      </c>
      <c r="I55" s="50" t="s">
        <v>296</v>
      </c>
      <c r="J55" s="50" t="s">
        <v>301</v>
      </c>
    </row>
    <row r="56" spans="2:10">
      <c r="B56" s="49"/>
      <c r="C56" s="43" t="s">
        <v>181</v>
      </c>
      <c r="D56" s="50" t="s">
        <v>175</v>
      </c>
      <c r="E56" s="51">
        <v>0</v>
      </c>
      <c r="F56" s="52">
        <v>0.39800000000000002</v>
      </c>
      <c r="G56" s="49">
        <v>0</v>
      </c>
      <c r="H56" s="49">
        <v>0.39800000000000002</v>
      </c>
      <c r="I56" s="50" t="s">
        <v>296</v>
      </c>
      <c r="J56" s="50" t="s">
        <v>268</v>
      </c>
    </row>
    <row r="57" spans="2:10">
      <c r="B57" s="49"/>
      <c r="C57" s="43" t="s">
        <v>184</v>
      </c>
      <c r="D57" s="50" t="s">
        <v>175</v>
      </c>
      <c r="E57" s="51">
        <v>0</v>
      </c>
      <c r="F57" s="52">
        <v>1.0389999999999999</v>
      </c>
      <c r="G57" s="49">
        <v>0</v>
      </c>
      <c r="H57" s="49">
        <v>1.0389999999999999</v>
      </c>
      <c r="I57" s="50" t="s">
        <v>390</v>
      </c>
      <c r="J57" s="50" t="s">
        <v>391</v>
      </c>
    </row>
    <row r="58" spans="2:10">
      <c r="B58" s="49"/>
      <c r="C58" s="43" t="s">
        <v>186</v>
      </c>
      <c r="D58" s="50" t="s">
        <v>175</v>
      </c>
      <c r="E58" s="51">
        <v>0</v>
      </c>
      <c r="F58" s="52">
        <v>0.46100000000000002</v>
      </c>
      <c r="G58" s="49">
        <v>0</v>
      </c>
      <c r="H58" s="49">
        <v>0.46100000000000002</v>
      </c>
      <c r="I58" s="50" t="s">
        <v>390</v>
      </c>
      <c r="J58" s="50" t="s">
        <v>391</v>
      </c>
    </row>
    <row r="59" spans="2:10">
      <c r="B59" s="43"/>
      <c r="C59" s="54" t="s">
        <v>187</v>
      </c>
      <c r="D59" s="55" t="s">
        <v>175</v>
      </c>
      <c r="E59" s="51">
        <v>0</v>
      </c>
      <c r="F59" s="56">
        <v>0.85899999999999999</v>
      </c>
      <c r="G59" s="54">
        <v>0</v>
      </c>
      <c r="H59" s="54">
        <v>0.85899999999999999</v>
      </c>
      <c r="I59" s="55" t="s">
        <v>390</v>
      </c>
      <c r="J59" s="55" t="s">
        <v>391</v>
      </c>
    </row>
    <row r="60" spans="2:10">
      <c r="B60" s="49"/>
      <c r="C60" s="43" t="s">
        <v>190</v>
      </c>
      <c r="D60" s="50" t="s">
        <v>175</v>
      </c>
      <c r="E60" s="51">
        <v>0</v>
      </c>
      <c r="F60" s="52">
        <v>0.72299999999999998</v>
      </c>
      <c r="G60" s="49">
        <v>0</v>
      </c>
      <c r="H60" s="49">
        <v>0.72299999999999998</v>
      </c>
      <c r="I60" s="50" t="s">
        <v>390</v>
      </c>
      <c r="J60" s="50" t="s">
        <v>391</v>
      </c>
    </row>
    <row r="61" spans="2:10">
      <c r="B61" s="49" t="s">
        <v>193</v>
      </c>
      <c r="C61" s="43" t="s">
        <v>194</v>
      </c>
      <c r="D61" s="50" t="s">
        <v>195</v>
      </c>
      <c r="E61" s="51">
        <v>8.9999999999999993E-3</v>
      </c>
      <c r="F61" s="52">
        <v>6.2E-2</v>
      </c>
      <c r="G61" s="49">
        <v>8.9999999999999993E-3</v>
      </c>
      <c r="H61" s="49">
        <v>5.2999999999999999E-2</v>
      </c>
      <c r="I61" s="50" t="s">
        <v>370</v>
      </c>
      <c r="J61" s="50" t="s">
        <v>385</v>
      </c>
    </row>
    <row r="62" spans="2:10">
      <c r="B62" s="49"/>
      <c r="C62" s="43" t="s">
        <v>196</v>
      </c>
      <c r="D62" s="50" t="s">
        <v>195</v>
      </c>
      <c r="E62" s="51">
        <v>8.9999999999999993E-3</v>
      </c>
      <c r="F62" s="52">
        <v>5.3999999999999999E-2</v>
      </c>
      <c r="G62" s="49">
        <v>8.9999999999999993E-3</v>
      </c>
      <c r="H62" s="49">
        <v>4.4999999999999998E-2</v>
      </c>
      <c r="I62" s="50" t="s">
        <v>370</v>
      </c>
      <c r="J62" s="50" t="s">
        <v>385</v>
      </c>
    </row>
    <row r="63" spans="2:10">
      <c r="B63" s="49"/>
      <c r="C63" s="43" t="s">
        <v>197</v>
      </c>
      <c r="D63" s="50" t="s">
        <v>195</v>
      </c>
      <c r="E63" s="51">
        <v>6.0000000000000001E-3</v>
      </c>
      <c r="F63" s="52">
        <v>3.5000000000000003E-2</v>
      </c>
      <c r="G63" s="49">
        <v>6.0000000000000001E-3</v>
      </c>
      <c r="H63" s="49">
        <v>2.9000000000000001E-2</v>
      </c>
      <c r="I63" s="50" t="s">
        <v>370</v>
      </c>
      <c r="J63" s="50" t="s">
        <v>385</v>
      </c>
    </row>
    <row r="64" spans="2:10">
      <c r="B64" s="49"/>
      <c r="C64" s="43" t="s">
        <v>198</v>
      </c>
      <c r="D64" s="50" t="s">
        <v>195</v>
      </c>
      <c r="E64" s="51">
        <v>6.0000000000000001E-3</v>
      </c>
      <c r="F64" s="52">
        <v>0.55600000000000005</v>
      </c>
      <c r="G64" s="49">
        <v>6.0000000000000001E-3</v>
      </c>
      <c r="H64" s="49">
        <v>0.55000000000000004</v>
      </c>
      <c r="I64" s="50" t="s">
        <v>370</v>
      </c>
      <c r="J64" s="50" t="s">
        <v>385</v>
      </c>
    </row>
    <row r="65" spans="2:10">
      <c r="B65" s="43"/>
      <c r="C65" s="54" t="s">
        <v>199</v>
      </c>
      <c r="D65" s="55" t="s">
        <v>195</v>
      </c>
      <c r="E65" s="51">
        <v>8.9999999999999993E-3</v>
      </c>
      <c r="F65" s="56">
        <v>7.6999999999999999E-2</v>
      </c>
      <c r="G65" s="54">
        <v>8.9999999999999993E-3</v>
      </c>
      <c r="H65" s="54">
        <v>6.8000000000000005E-2</v>
      </c>
      <c r="I65" s="55" t="s">
        <v>370</v>
      </c>
      <c r="J65" s="55" t="s">
        <v>385</v>
      </c>
    </row>
    <row r="66" spans="2:10">
      <c r="B66" s="49" t="s">
        <v>24</v>
      </c>
      <c r="C66" s="49"/>
      <c r="D66" s="50"/>
      <c r="E66" s="51">
        <v>0</v>
      </c>
      <c r="F66" s="57"/>
      <c r="G66" s="49"/>
      <c r="H66" s="49"/>
      <c r="I66" s="50"/>
      <c r="J66" s="50"/>
    </row>
    <row r="67" spans="2:10">
      <c r="B67" s="49"/>
      <c r="C67" s="49" t="s">
        <v>200</v>
      </c>
      <c r="D67" s="50"/>
      <c r="E67" s="51" t="s">
        <v>303</v>
      </c>
      <c r="F67" s="52" t="s">
        <v>378</v>
      </c>
      <c r="G67" s="49" t="s">
        <v>303</v>
      </c>
      <c r="H67" s="49">
        <v>7.0000000000000007E-2</v>
      </c>
      <c r="I67" s="50" t="s">
        <v>390</v>
      </c>
      <c r="J67" s="50" t="s">
        <v>379</v>
      </c>
    </row>
    <row r="68" spans="2:10">
      <c r="B68" s="49"/>
      <c r="C68" s="49" t="s">
        <v>25</v>
      </c>
      <c r="D68" s="50" t="s">
        <v>117</v>
      </c>
      <c r="E68" s="51">
        <v>0.47599999999999998</v>
      </c>
      <c r="F68" s="52">
        <v>0.55600000000000005</v>
      </c>
      <c r="G68" s="49">
        <v>0.47599999999999998</v>
      </c>
      <c r="H68" s="49">
        <v>0.08</v>
      </c>
      <c r="I68" s="50" t="s">
        <v>390</v>
      </c>
      <c r="J68" s="50" t="s">
        <v>379</v>
      </c>
    </row>
    <row r="69" spans="2:10">
      <c r="B69" s="49"/>
      <c r="C69" s="49" t="s">
        <v>28</v>
      </c>
      <c r="D69" s="50" t="s">
        <v>117</v>
      </c>
      <c r="E69" s="51">
        <v>0.40500000000000003</v>
      </c>
      <c r="F69" s="52">
        <v>0.47499999999999998</v>
      </c>
      <c r="G69" s="49">
        <v>0.40500000000000003</v>
      </c>
      <c r="H69" s="49">
        <v>7.0000000000000007E-2</v>
      </c>
      <c r="I69" s="50" t="s">
        <v>390</v>
      </c>
      <c r="J69" s="50" t="s">
        <v>379</v>
      </c>
    </row>
    <row r="70" spans="2:10">
      <c r="B70" s="49"/>
      <c r="C70" s="49" t="s">
        <v>201</v>
      </c>
      <c r="D70" s="50" t="s">
        <v>117</v>
      </c>
      <c r="E70" s="51">
        <v>0</v>
      </c>
      <c r="F70" s="52">
        <v>0</v>
      </c>
      <c r="G70" s="49">
        <v>0</v>
      </c>
      <c r="H70" s="49">
        <v>0</v>
      </c>
      <c r="I70" s="50" t="s">
        <v>390</v>
      </c>
      <c r="J70" s="50" t="s">
        <v>304</v>
      </c>
    </row>
    <row r="71" spans="2:10">
      <c r="B71" s="49"/>
      <c r="C71" s="49" t="s">
        <v>202</v>
      </c>
      <c r="D71" s="50" t="s">
        <v>117</v>
      </c>
      <c r="E71" s="51">
        <v>0</v>
      </c>
      <c r="F71" s="52">
        <v>0</v>
      </c>
      <c r="G71" s="49">
        <v>0</v>
      </c>
      <c r="H71" s="49">
        <v>0</v>
      </c>
      <c r="I71" s="50" t="s">
        <v>390</v>
      </c>
      <c r="J71" s="50" t="s">
        <v>304</v>
      </c>
    </row>
    <row r="72" spans="2:10">
      <c r="B72" s="49"/>
      <c r="C72" s="49" t="s">
        <v>20</v>
      </c>
      <c r="D72" s="50" t="s">
        <v>117</v>
      </c>
      <c r="E72" s="51">
        <v>0</v>
      </c>
      <c r="F72" s="52">
        <v>0</v>
      </c>
      <c r="G72" s="49">
        <v>0</v>
      </c>
      <c r="H72" s="49">
        <v>0</v>
      </c>
      <c r="I72" s="50" t="s">
        <v>390</v>
      </c>
      <c r="J72" s="50" t="s">
        <v>304</v>
      </c>
    </row>
    <row r="73" spans="2:10">
      <c r="B73" s="43"/>
      <c r="C73" s="54" t="s">
        <v>203</v>
      </c>
      <c r="D73" s="55" t="s">
        <v>117</v>
      </c>
      <c r="E73" s="51">
        <v>0</v>
      </c>
      <c r="F73" s="56">
        <v>7.4999999999999997E-2</v>
      </c>
      <c r="G73" s="54">
        <v>0</v>
      </c>
      <c r="H73" s="54">
        <v>7.4999999999999997E-2</v>
      </c>
      <c r="I73" s="55" t="s">
        <v>390</v>
      </c>
      <c r="J73" s="55" t="s">
        <v>379</v>
      </c>
    </row>
    <row r="74" spans="2:10">
      <c r="B74" s="54" t="s">
        <v>204</v>
      </c>
      <c r="C74" s="49"/>
      <c r="D74" s="50"/>
      <c r="E74" s="51">
        <v>0</v>
      </c>
      <c r="F74" s="52"/>
      <c r="G74" s="49"/>
      <c r="H74" s="49"/>
      <c r="I74" s="50"/>
      <c r="J74" s="50"/>
    </row>
    <row r="75" spans="2:10">
      <c r="B75" s="54"/>
      <c r="C75" s="49" t="s">
        <v>208</v>
      </c>
      <c r="D75" s="50" t="s">
        <v>177</v>
      </c>
      <c r="E75" s="51" t="s">
        <v>307</v>
      </c>
      <c r="F75" s="52">
        <v>35.97</v>
      </c>
      <c r="G75" s="49" t="s">
        <v>307</v>
      </c>
      <c r="H75" s="49">
        <v>3.44</v>
      </c>
      <c r="I75" s="50" t="s">
        <v>308</v>
      </c>
      <c r="J75" s="50" t="s">
        <v>309</v>
      </c>
    </row>
    <row r="76" spans="2:10">
      <c r="B76" s="58"/>
      <c r="C76" s="54" t="s">
        <v>210</v>
      </c>
      <c r="D76" s="55" t="s">
        <v>177</v>
      </c>
      <c r="E76" s="51" t="s">
        <v>311</v>
      </c>
      <c r="F76" s="56" t="s">
        <v>312</v>
      </c>
      <c r="G76" s="54" t="s">
        <v>311</v>
      </c>
      <c r="H76" s="54">
        <v>3.44</v>
      </c>
      <c r="I76" s="55" t="s">
        <v>308</v>
      </c>
      <c r="J76" s="55" t="s">
        <v>309</v>
      </c>
    </row>
    <row r="77" spans="2:10">
      <c r="B77" s="54"/>
      <c r="C77" s="49" t="s">
        <v>211</v>
      </c>
      <c r="D77" s="50" t="s">
        <v>177</v>
      </c>
      <c r="E77" s="52" t="s">
        <v>313</v>
      </c>
      <c r="F77" s="52">
        <v>25.05</v>
      </c>
      <c r="G77" s="49" t="s">
        <v>313</v>
      </c>
      <c r="H77" s="49">
        <v>1.65</v>
      </c>
      <c r="I77" s="50" t="s">
        <v>308</v>
      </c>
      <c r="J77" s="50" t="s">
        <v>309</v>
      </c>
    </row>
    <row r="78" spans="2:10">
      <c r="B78" s="54"/>
      <c r="C78" s="49" t="s">
        <v>212</v>
      </c>
      <c r="D78" s="50" t="s">
        <v>177</v>
      </c>
      <c r="E78" s="52">
        <v>15.3</v>
      </c>
      <c r="F78" s="52">
        <v>25.82</v>
      </c>
      <c r="G78" s="49">
        <v>15.3</v>
      </c>
      <c r="H78" s="49">
        <v>10.52</v>
      </c>
      <c r="I78" s="50" t="s">
        <v>308</v>
      </c>
      <c r="J78" s="50" t="s">
        <v>309</v>
      </c>
    </row>
    <row r="79" spans="2:10">
      <c r="B79" s="54"/>
      <c r="C79" s="49" t="s">
        <v>214</v>
      </c>
      <c r="D79" s="50" t="s">
        <v>177</v>
      </c>
      <c r="E79" s="52">
        <v>20.63</v>
      </c>
      <c r="F79" s="52">
        <v>21.53</v>
      </c>
      <c r="G79" s="49">
        <v>20.63</v>
      </c>
      <c r="H79" s="49">
        <v>0.9</v>
      </c>
      <c r="I79" s="50" t="s">
        <v>308</v>
      </c>
      <c r="J79" s="50" t="s">
        <v>309</v>
      </c>
    </row>
    <row r="80" spans="2:10">
      <c r="B80" s="54"/>
      <c r="C80" s="49" t="s">
        <v>206</v>
      </c>
      <c r="D80" s="50" t="s">
        <v>177</v>
      </c>
      <c r="E80" s="52">
        <v>7.9</v>
      </c>
      <c r="F80" s="52">
        <v>8.8000000000000007</v>
      </c>
      <c r="G80" s="49">
        <v>7.9</v>
      </c>
      <c r="H80" s="49">
        <v>0.9</v>
      </c>
      <c r="I80" s="50" t="s">
        <v>308</v>
      </c>
      <c r="J80" s="50" t="s">
        <v>309</v>
      </c>
    </row>
    <row r="81" spans="2:10">
      <c r="B81" s="54" t="s">
        <v>316</v>
      </c>
      <c r="C81" s="49"/>
      <c r="D81" s="50"/>
      <c r="E81" s="52">
        <v>0</v>
      </c>
      <c r="F81" s="52"/>
      <c r="G81" s="49"/>
      <c r="H81" s="49"/>
      <c r="I81" s="50"/>
      <c r="J81" s="50"/>
    </row>
    <row r="82" spans="2:10">
      <c r="B82" s="54" t="s">
        <v>317</v>
      </c>
      <c r="C82" s="49" t="s">
        <v>318</v>
      </c>
      <c r="D82" s="50" t="s">
        <v>319</v>
      </c>
      <c r="E82" s="52">
        <v>0.16300000000000001</v>
      </c>
      <c r="F82" s="52">
        <v>0.19500000000000001</v>
      </c>
      <c r="G82" s="49">
        <v>0.16300000000000001</v>
      </c>
      <c r="H82" s="49">
        <v>3.2000000000000001E-2</v>
      </c>
      <c r="I82" s="50" t="s">
        <v>390</v>
      </c>
      <c r="J82" s="50" t="s">
        <v>392</v>
      </c>
    </row>
    <row r="83" spans="2:10">
      <c r="B83" s="54"/>
      <c r="C83" s="49" t="s">
        <v>22</v>
      </c>
      <c r="D83" s="50" t="s">
        <v>319</v>
      </c>
      <c r="E83" s="52">
        <v>0.151</v>
      </c>
      <c r="F83" s="52">
        <v>0.18</v>
      </c>
      <c r="G83" s="49">
        <v>0.151</v>
      </c>
      <c r="H83" s="49">
        <v>2.9000000000000001E-2</v>
      </c>
      <c r="I83" s="50" t="s">
        <v>390</v>
      </c>
      <c r="J83" s="50" t="s">
        <v>392</v>
      </c>
    </row>
    <row r="84" spans="2:10">
      <c r="B84" s="54"/>
      <c r="C84" s="49" t="s">
        <v>22</v>
      </c>
      <c r="D84" s="50" t="s">
        <v>319</v>
      </c>
      <c r="E84" s="52">
        <v>0.16900000000000001</v>
      </c>
      <c r="F84" s="52">
        <v>0.20200000000000001</v>
      </c>
      <c r="G84" s="49">
        <v>0.16900000000000001</v>
      </c>
      <c r="H84" s="49">
        <v>3.2000000000000001E-2</v>
      </c>
      <c r="I84" s="50" t="s">
        <v>390</v>
      </c>
      <c r="J84" s="50" t="s">
        <v>392</v>
      </c>
    </row>
    <row r="85" spans="2:10">
      <c r="B85" s="54"/>
      <c r="C85" s="49" t="s">
        <v>22</v>
      </c>
      <c r="D85" s="50" t="s">
        <v>319</v>
      </c>
      <c r="E85" s="52">
        <v>0.19800000000000001</v>
      </c>
      <c r="F85" s="52">
        <v>0.23599999999999999</v>
      </c>
      <c r="G85" s="49">
        <v>0.19800000000000001</v>
      </c>
      <c r="H85" s="49">
        <v>3.7999999999999999E-2</v>
      </c>
      <c r="I85" s="50" t="s">
        <v>390</v>
      </c>
      <c r="J85" s="50" t="s">
        <v>392</v>
      </c>
    </row>
    <row r="86" spans="2:10">
      <c r="B86" s="54"/>
      <c r="C86" s="49" t="s">
        <v>22</v>
      </c>
      <c r="D86" s="50" t="s">
        <v>319</v>
      </c>
      <c r="E86" s="52">
        <v>0.122</v>
      </c>
      <c r="F86" s="52">
        <v>0.14499999999999999</v>
      </c>
      <c r="G86" s="49">
        <v>0.122</v>
      </c>
      <c r="H86" s="49">
        <v>2.3E-2</v>
      </c>
      <c r="I86" s="50" t="s">
        <v>393</v>
      </c>
      <c r="J86" s="50" t="s">
        <v>392</v>
      </c>
    </row>
    <row r="87" spans="2:10">
      <c r="B87" s="54"/>
      <c r="C87" s="49" t="s">
        <v>22</v>
      </c>
      <c r="D87" s="50" t="s">
        <v>319</v>
      </c>
      <c r="E87" s="52">
        <v>0</v>
      </c>
      <c r="F87" s="52">
        <v>0.125</v>
      </c>
      <c r="G87" s="49"/>
      <c r="H87" s="49"/>
      <c r="I87" s="50" t="s">
        <v>390</v>
      </c>
      <c r="J87" s="50" t="s">
        <v>392</v>
      </c>
    </row>
    <row r="88" spans="2:10">
      <c r="B88" s="54"/>
      <c r="C88" s="49" t="s">
        <v>23</v>
      </c>
      <c r="D88" s="50" t="s">
        <v>319</v>
      </c>
      <c r="E88" s="52">
        <v>0.13</v>
      </c>
      <c r="F88" s="52">
        <v>0.157</v>
      </c>
      <c r="G88" s="49">
        <v>0.13</v>
      </c>
      <c r="H88" s="49">
        <v>2.7E-2</v>
      </c>
      <c r="I88" s="50" t="s">
        <v>390</v>
      </c>
      <c r="J88" s="50" t="s">
        <v>392</v>
      </c>
    </row>
    <row r="89" spans="2:10">
      <c r="B89" s="54"/>
      <c r="C89" s="49" t="s">
        <v>23</v>
      </c>
      <c r="D89" s="50" t="s">
        <v>319</v>
      </c>
      <c r="E89" s="52">
        <v>0.14599999999999999</v>
      </c>
      <c r="F89" s="52">
        <v>0.17599999999999999</v>
      </c>
      <c r="G89" s="49">
        <v>0.14599999999999999</v>
      </c>
      <c r="H89" s="49">
        <v>0.03</v>
      </c>
      <c r="I89" s="50" t="s">
        <v>390</v>
      </c>
      <c r="J89" s="50" t="s">
        <v>392</v>
      </c>
    </row>
    <row r="90" spans="2:10">
      <c r="B90" s="54"/>
      <c r="C90" s="49" t="s">
        <v>23</v>
      </c>
      <c r="D90" s="50" t="s">
        <v>319</v>
      </c>
      <c r="E90" s="52">
        <v>0.17299999999999999</v>
      </c>
      <c r="F90" s="52">
        <v>0.20899999999999999</v>
      </c>
      <c r="G90" s="49">
        <v>0.17299999999999999</v>
      </c>
      <c r="H90" s="49">
        <v>3.5999999999999997E-2</v>
      </c>
      <c r="I90" s="50" t="s">
        <v>390</v>
      </c>
      <c r="J90" s="50" t="s">
        <v>392</v>
      </c>
    </row>
    <row r="91" spans="2:10">
      <c r="B91" s="54"/>
      <c r="C91" s="49" t="s">
        <v>23</v>
      </c>
      <c r="D91" s="50" t="s">
        <v>319</v>
      </c>
      <c r="E91" s="52">
        <v>0.13900000000000001</v>
      </c>
      <c r="F91" s="52">
        <v>0.16800000000000001</v>
      </c>
      <c r="G91" s="49">
        <v>0.13900000000000001</v>
      </c>
      <c r="H91" s="49">
        <v>2.9000000000000001E-2</v>
      </c>
      <c r="I91" s="50" t="s">
        <v>390</v>
      </c>
      <c r="J91" s="50" t="s">
        <v>392</v>
      </c>
    </row>
    <row r="92" spans="2:10">
      <c r="B92" s="54"/>
      <c r="C92" s="49" t="s">
        <v>130</v>
      </c>
      <c r="D92" s="50" t="s">
        <v>319</v>
      </c>
      <c r="E92" s="52">
        <v>0.128</v>
      </c>
      <c r="F92" s="52">
        <v>0.14299999999999999</v>
      </c>
      <c r="G92" s="49">
        <v>0.128</v>
      </c>
      <c r="H92" s="49">
        <v>1.4999999999999999E-2</v>
      </c>
      <c r="I92" s="50" t="s">
        <v>390</v>
      </c>
      <c r="J92" s="50" t="s">
        <v>392</v>
      </c>
    </row>
    <row r="93" spans="2:10">
      <c r="B93" s="54"/>
      <c r="C93" s="49" t="s">
        <v>130</v>
      </c>
      <c r="D93" s="50" t="s">
        <v>319</v>
      </c>
      <c r="E93" s="52">
        <v>0.13600000000000001</v>
      </c>
      <c r="F93" s="52">
        <v>0.153</v>
      </c>
      <c r="G93" s="49">
        <v>0.13600000000000001</v>
      </c>
      <c r="H93" s="49">
        <v>1.6E-2</v>
      </c>
      <c r="I93" s="50" t="s">
        <v>390</v>
      </c>
      <c r="J93" s="50" t="s">
        <v>392</v>
      </c>
    </row>
    <row r="94" spans="2:10">
      <c r="B94" s="54"/>
      <c r="C94" s="49" t="s">
        <v>130</v>
      </c>
      <c r="D94" s="50" t="s">
        <v>319</v>
      </c>
      <c r="E94" s="52">
        <v>0.16400000000000001</v>
      </c>
      <c r="F94" s="52">
        <v>0.184</v>
      </c>
      <c r="G94" s="49">
        <v>0.16400000000000001</v>
      </c>
      <c r="H94" s="49">
        <v>0.02</v>
      </c>
      <c r="I94" s="50" t="s">
        <v>390</v>
      </c>
      <c r="J94" s="50" t="s">
        <v>392</v>
      </c>
    </row>
    <row r="95" spans="2:10">
      <c r="B95" s="54"/>
      <c r="C95" s="49" t="s">
        <v>320</v>
      </c>
      <c r="D95" s="50" t="s">
        <v>319</v>
      </c>
      <c r="E95" s="52">
        <v>0.13100000000000001</v>
      </c>
      <c r="F95" s="52">
        <v>0.161</v>
      </c>
      <c r="G95" s="49">
        <v>0.13100000000000001</v>
      </c>
      <c r="H95" s="49">
        <v>0.03</v>
      </c>
      <c r="I95" s="50" t="s">
        <v>390</v>
      </c>
      <c r="J95" s="50" t="s">
        <v>392</v>
      </c>
    </row>
    <row r="96" spans="2:10">
      <c r="B96" s="54"/>
      <c r="C96" s="49" t="s">
        <v>320</v>
      </c>
      <c r="D96" s="50" t="s">
        <v>319</v>
      </c>
      <c r="E96" s="52">
        <v>0.13500000000000001</v>
      </c>
      <c r="F96" s="52">
        <v>0.16600000000000001</v>
      </c>
      <c r="G96" s="49">
        <v>0.13500000000000001</v>
      </c>
      <c r="H96" s="49">
        <v>3.1E-2</v>
      </c>
      <c r="I96" s="50" t="s">
        <v>390</v>
      </c>
      <c r="J96" s="50" t="s">
        <v>392</v>
      </c>
    </row>
    <row r="97" spans="2:10">
      <c r="B97" s="54"/>
      <c r="C97" s="49" t="s">
        <v>320</v>
      </c>
      <c r="D97" s="50" t="s">
        <v>319</v>
      </c>
      <c r="E97" s="52">
        <v>0.13700000000000001</v>
      </c>
      <c r="F97" s="52">
        <v>0.16800000000000001</v>
      </c>
      <c r="G97" s="49">
        <v>0.13700000000000001</v>
      </c>
      <c r="H97" s="49">
        <v>3.1E-2</v>
      </c>
      <c r="I97" s="50" t="s">
        <v>390</v>
      </c>
      <c r="J97" s="50" t="s">
        <v>392</v>
      </c>
    </row>
    <row r="98" spans="2:10">
      <c r="B98" s="54"/>
      <c r="C98" s="49" t="s">
        <v>321</v>
      </c>
      <c r="D98" s="50" t="s">
        <v>319</v>
      </c>
      <c r="E98" s="52">
        <v>0</v>
      </c>
      <c r="F98" s="52">
        <v>4.1000000000000002E-2</v>
      </c>
      <c r="G98" s="49">
        <v>0</v>
      </c>
      <c r="H98" s="49">
        <v>4.1000000000000002E-2</v>
      </c>
      <c r="I98" s="50" t="s">
        <v>390</v>
      </c>
      <c r="J98" s="50" t="s">
        <v>392</v>
      </c>
    </row>
    <row r="99" spans="2:10">
      <c r="B99" s="54"/>
      <c r="C99" s="49" t="s">
        <v>264</v>
      </c>
      <c r="D99" s="50" t="s">
        <v>319</v>
      </c>
      <c r="E99" s="52">
        <v>0</v>
      </c>
      <c r="F99" s="52">
        <v>0.09</v>
      </c>
      <c r="G99" s="49">
        <v>0</v>
      </c>
      <c r="H99" s="49">
        <v>0.09</v>
      </c>
      <c r="I99" s="50" t="s">
        <v>390</v>
      </c>
      <c r="J99" s="50" t="s">
        <v>392</v>
      </c>
    </row>
    <row r="100" spans="2:10">
      <c r="B100" s="54"/>
      <c r="C100" s="49" t="s">
        <v>322</v>
      </c>
      <c r="D100" s="50" t="s">
        <v>319</v>
      </c>
      <c r="E100" s="52">
        <v>0</v>
      </c>
      <c r="F100" s="52">
        <v>0.104</v>
      </c>
      <c r="G100" s="49">
        <v>0</v>
      </c>
      <c r="H100" s="49">
        <v>0.104</v>
      </c>
      <c r="I100" s="50" t="s">
        <v>390</v>
      </c>
      <c r="J100" s="50" t="s">
        <v>392</v>
      </c>
    </row>
    <row r="101" spans="2:10">
      <c r="B101" s="54"/>
      <c r="C101" s="49" t="s">
        <v>386</v>
      </c>
      <c r="D101" s="50" t="s">
        <v>319</v>
      </c>
      <c r="E101" s="52">
        <v>0</v>
      </c>
      <c r="F101" s="52">
        <v>0.112</v>
      </c>
      <c r="G101" s="49">
        <v>0</v>
      </c>
      <c r="H101" s="49">
        <v>0.112</v>
      </c>
      <c r="I101" s="50" t="s">
        <v>370</v>
      </c>
      <c r="J101" s="50" t="s">
        <v>383</v>
      </c>
    </row>
    <row r="102" spans="2:10">
      <c r="B102" s="54"/>
      <c r="C102" s="49" t="s">
        <v>387</v>
      </c>
      <c r="D102" s="50" t="s">
        <v>319</v>
      </c>
      <c r="E102" s="52">
        <v>0</v>
      </c>
      <c r="F102" s="52">
        <v>7.0000000000000001E-3</v>
      </c>
      <c r="G102" s="49">
        <v>0</v>
      </c>
      <c r="H102" s="49">
        <v>7.0000000000000001E-3</v>
      </c>
      <c r="I102" s="50" t="s">
        <v>390</v>
      </c>
      <c r="J102" s="50" t="s">
        <v>383</v>
      </c>
    </row>
    <row r="103" spans="2:10">
      <c r="B103" s="54"/>
      <c r="C103" s="49" t="s">
        <v>323</v>
      </c>
      <c r="D103" s="50" t="s">
        <v>319</v>
      </c>
      <c r="E103" s="52">
        <v>0</v>
      </c>
      <c r="F103" s="52">
        <v>9.1999999999999998E-2</v>
      </c>
      <c r="G103" s="49">
        <v>0</v>
      </c>
      <c r="H103" s="49">
        <v>9.1999999999999998E-2</v>
      </c>
      <c r="I103" s="50" t="s">
        <v>390</v>
      </c>
      <c r="J103" s="50" t="s">
        <v>392</v>
      </c>
    </row>
    <row r="104" spans="2:10">
      <c r="B104" s="54"/>
      <c r="C104" s="49" t="s">
        <v>323</v>
      </c>
      <c r="D104" s="50" t="s">
        <v>319</v>
      </c>
      <c r="E104" s="52">
        <v>0</v>
      </c>
      <c r="F104" s="52">
        <v>7.8E-2</v>
      </c>
      <c r="G104" s="49">
        <v>0</v>
      </c>
      <c r="H104" s="49">
        <v>7.8E-2</v>
      </c>
      <c r="I104" s="50" t="s">
        <v>390</v>
      </c>
      <c r="J104" s="50" t="s">
        <v>392</v>
      </c>
    </row>
    <row r="105" spans="2:10">
      <c r="B105" s="54"/>
      <c r="C105" s="49" t="s">
        <v>323</v>
      </c>
      <c r="D105" s="50" t="s">
        <v>319</v>
      </c>
      <c r="E105" s="52">
        <v>0</v>
      </c>
      <c r="F105" s="52">
        <v>3.0000000000000001E-3</v>
      </c>
      <c r="G105" s="49">
        <v>0</v>
      </c>
      <c r="H105" s="49">
        <v>3.0000000000000001E-3</v>
      </c>
      <c r="I105" s="50" t="s">
        <v>390</v>
      </c>
      <c r="J105" s="50" t="s">
        <v>392</v>
      </c>
    </row>
    <row r="106" spans="2:10">
      <c r="B106" s="54" t="s">
        <v>324</v>
      </c>
      <c r="C106" s="49" t="s">
        <v>323</v>
      </c>
      <c r="D106" s="50" t="s">
        <v>319</v>
      </c>
      <c r="E106" s="52">
        <v>0</v>
      </c>
      <c r="F106" s="52">
        <v>6.0000000000000001E-3</v>
      </c>
      <c r="G106" s="49">
        <v>0</v>
      </c>
      <c r="H106" s="49">
        <v>6.0000000000000001E-3</v>
      </c>
      <c r="I106" s="50" t="s">
        <v>390</v>
      </c>
      <c r="J106" s="50" t="s">
        <v>258</v>
      </c>
    </row>
    <row r="107" spans="2:10">
      <c r="B107" s="54" t="s">
        <v>325</v>
      </c>
      <c r="C107" s="54"/>
      <c r="D107" s="55" t="s">
        <v>319</v>
      </c>
      <c r="E107" s="54">
        <v>0.24</v>
      </c>
      <c r="F107" s="54">
        <v>0.29799999999999999</v>
      </c>
      <c r="G107" s="54">
        <v>0.24</v>
      </c>
      <c r="H107" s="54">
        <v>5.8000000000000003E-2</v>
      </c>
      <c r="I107" s="55"/>
      <c r="J107" s="55" t="s">
        <v>258</v>
      </c>
    </row>
    <row r="108" spans="2:10">
      <c r="B108" s="54" t="s">
        <v>326</v>
      </c>
      <c r="C108" s="54"/>
      <c r="D108" s="55" t="s">
        <v>319</v>
      </c>
      <c r="E108" s="54">
        <v>0.252</v>
      </c>
      <c r="F108" s="54">
        <v>0.312</v>
      </c>
      <c r="G108" s="54">
        <v>0.252</v>
      </c>
      <c r="H108" s="54">
        <v>0.06</v>
      </c>
      <c r="I108" s="55"/>
      <c r="J108" s="55" t="s">
        <v>258</v>
      </c>
    </row>
    <row r="109" spans="2:10">
      <c r="B109" s="54" t="s">
        <v>326</v>
      </c>
      <c r="C109" s="54"/>
      <c r="D109" s="55" t="s">
        <v>319</v>
      </c>
      <c r="E109" s="54">
        <v>0.221</v>
      </c>
      <c r="F109" s="54">
        <v>0.27400000000000002</v>
      </c>
      <c r="G109" s="54">
        <v>0.221</v>
      </c>
      <c r="H109" s="54">
        <v>5.2999999999999999E-2</v>
      </c>
      <c r="I109" s="55"/>
      <c r="J109" s="55" t="s">
        <v>258</v>
      </c>
    </row>
    <row r="110" spans="2:10">
      <c r="B110" s="54" t="s">
        <v>327</v>
      </c>
      <c r="C110" s="54"/>
      <c r="D110" s="55" t="s">
        <v>328</v>
      </c>
      <c r="E110" s="54">
        <v>2.7E-2</v>
      </c>
      <c r="F110" s="54">
        <v>3.3000000000000002E-2</v>
      </c>
      <c r="G110" s="54">
        <v>2.7E-2</v>
      </c>
      <c r="H110" s="54">
        <v>6.0000000000000001E-3</v>
      </c>
      <c r="I110" s="55"/>
      <c r="J110" s="55" t="s">
        <v>258</v>
      </c>
    </row>
    <row r="111" spans="2:10">
      <c r="B111" s="54"/>
      <c r="C111" s="54"/>
      <c r="D111" s="55" t="s">
        <v>319</v>
      </c>
      <c r="E111" s="54">
        <v>0.85299999999999998</v>
      </c>
      <c r="F111" s="54">
        <v>1.0429999999999999</v>
      </c>
      <c r="G111" s="54">
        <v>0.85299999999999998</v>
      </c>
      <c r="H111" s="54">
        <v>0.19</v>
      </c>
      <c r="I111" s="55"/>
      <c r="J111" s="55" t="s">
        <v>258</v>
      </c>
    </row>
    <row r="112" spans="2:10">
      <c r="B112" s="54" t="s">
        <v>329</v>
      </c>
      <c r="C112" s="54"/>
      <c r="D112" s="55" t="s">
        <v>328</v>
      </c>
      <c r="E112" s="54">
        <v>2.5000000000000001E-2</v>
      </c>
      <c r="F112" s="54">
        <v>3.5999999999999997E-2</v>
      </c>
      <c r="G112" s="54">
        <v>2.5000000000000001E-2</v>
      </c>
      <c r="H112" s="54">
        <v>1.0999999999999999E-2</v>
      </c>
      <c r="I112" s="55" t="s">
        <v>377</v>
      </c>
      <c r="J112" s="55" t="s">
        <v>330</v>
      </c>
    </row>
    <row r="113" spans="2:10">
      <c r="B113" s="54" t="s">
        <v>331</v>
      </c>
      <c r="C113" s="54" t="s">
        <v>332</v>
      </c>
      <c r="D113" s="55" t="s">
        <v>328</v>
      </c>
      <c r="E113" s="54">
        <v>5.0000000000000001E-3</v>
      </c>
      <c r="F113" s="54">
        <v>6.0000000000000001E-3</v>
      </c>
      <c r="G113" s="54">
        <v>5.0000000000000001E-3</v>
      </c>
      <c r="H113" s="54">
        <v>1E-3</v>
      </c>
      <c r="I113" s="55" t="s">
        <v>377</v>
      </c>
      <c r="J113" s="55" t="s">
        <v>330</v>
      </c>
    </row>
    <row r="114" spans="2:10">
      <c r="B114" s="54"/>
      <c r="C114" s="54" t="s">
        <v>333</v>
      </c>
      <c r="D114" s="55" t="s">
        <v>328</v>
      </c>
      <c r="E114" s="54">
        <v>1.9E-2</v>
      </c>
      <c r="F114" s="54">
        <v>2.4E-2</v>
      </c>
      <c r="G114" s="54">
        <v>1.9E-2</v>
      </c>
      <c r="H114" s="54">
        <v>5.0000000000000001E-3</v>
      </c>
      <c r="I114" s="55" t="s">
        <v>377</v>
      </c>
      <c r="J114" s="55" t="s">
        <v>330</v>
      </c>
    </row>
    <row r="115" spans="2:10">
      <c r="B115" s="54"/>
      <c r="C115" s="54" t="s">
        <v>334</v>
      </c>
      <c r="D115" s="55" t="s">
        <v>328</v>
      </c>
      <c r="E115" s="54">
        <v>0</v>
      </c>
      <c r="F115" s="54">
        <v>0</v>
      </c>
      <c r="G115" s="54">
        <v>0</v>
      </c>
      <c r="H115" s="54">
        <v>0</v>
      </c>
      <c r="I115" s="55" t="s">
        <v>377</v>
      </c>
      <c r="J115" s="55" t="s">
        <v>330</v>
      </c>
    </row>
    <row r="116" spans="2:10">
      <c r="B116" s="54"/>
      <c r="C116" s="54" t="s">
        <v>335</v>
      </c>
      <c r="D116" s="55" t="s">
        <v>328</v>
      </c>
      <c r="E116" s="54">
        <v>0</v>
      </c>
      <c r="F116" s="54">
        <v>2.5999999999999999E-2</v>
      </c>
      <c r="G116" s="54">
        <v>0</v>
      </c>
      <c r="H116" s="54">
        <v>2.5999999999999999E-2</v>
      </c>
      <c r="I116" s="55" t="s">
        <v>377</v>
      </c>
      <c r="J116" s="55" t="s">
        <v>330</v>
      </c>
    </row>
    <row r="117" spans="2:10">
      <c r="B117" s="54" t="s">
        <v>336</v>
      </c>
      <c r="C117" s="54" t="s">
        <v>337</v>
      </c>
      <c r="D117" s="55" t="s">
        <v>328</v>
      </c>
      <c r="E117" s="54">
        <v>0.113</v>
      </c>
      <c r="F117" s="54">
        <v>0.14000000000000001</v>
      </c>
      <c r="G117" s="54">
        <v>0.113</v>
      </c>
      <c r="H117" s="54">
        <v>2.7E-2</v>
      </c>
      <c r="I117" s="55"/>
      <c r="J117" s="55" t="s">
        <v>258</v>
      </c>
    </row>
    <row r="118" spans="2:10">
      <c r="B118" s="54"/>
      <c r="C118" s="54" t="s">
        <v>338</v>
      </c>
      <c r="D118" s="55" t="s">
        <v>328</v>
      </c>
      <c r="E118" s="54">
        <v>0.109</v>
      </c>
      <c r="F118" s="54">
        <v>0.13500000000000001</v>
      </c>
      <c r="G118" s="54">
        <v>0.109</v>
      </c>
      <c r="H118" s="54">
        <v>2.5999999999999999E-2</v>
      </c>
      <c r="I118" s="55"/>
      <c r="J118" s="55" t="s">
        <v>258</v>
      </c>
    </row>
    <row r="119" spans="2:10">
      <c r="B119" s="54"/>
      <c r="C119" s="54" t="s">
        <v>339</v>
      </c>
      <c r="D119" s="55" t="s">
        <v>328</v>
      </c>
      <c r="E119" s="54">
        <v>0.11799999999999999</v>
      </c>
      <c r="F119" s="54">
        <v>0.14599999999999999</v>
      </c>
      <c r="G119" s="54">
        <v>0.11799999999999999</v>
      </c>
      <c r="H119" s="54">
        <v>2.8000000000000001E-2</v>
      </c>
      <c r="I119" s="55"/>
      <c r="J119" s="55" t="s">
        <v>258</v>
      </c>
    </row>
    <row r="120" spans="2:10">
      <c r="B120" s="54"/>
      <c r="C120" s="54" t="s">
        <v>337</v>
      </c>
      <c r="D120" s="55" t="s">
        <v>328</v>
      </c>
      <c r="E120" s="54">
        <v>0</v>
      </c>
      <c r="F120" s="54">
        <v>0.13400000000000001</v>
      </c>
      <c r="G120" s="54">
        <v>0</v>
      </c>
      <c r="H120" s="54">
        <v>0.13400000000000001</v>
      </c>
      <c r="I120" s="55"/>
      <c r="J120" s="55" t="s">
        <v>258</v>
      </c>
    </row>
    <row r="121" spans="2:10">
      <c r="B121" s="54" t="s">
        <v>340</v>
      </c>
      <c r="C121" s="54" t="s">
        <v>323</v>
      </c>
      <c r="D121" s="55" t="s">
        <v>328</v>
      </c>
      <c r="E121" s="54">
        <v>0</v>
      </c>
      <c r="F121" s="54">
        <v>7.3999999999999996E-2</v>
      </c>
      <c r="G121" s="54">
        <v>0</v>
      </c>
      <c r="H121" s="54">
        <v>7.3999999999999996E-2</v>
      </c>
      <c r="I121" s="55" t="s">
        <v>370</v>
      </c>
      <c r="J121" s="55" t="s">
        <v>388</v>
      </c>
    </row>
    <row r="122" spans="2:10">
      <c r="B122" s="54" t="s">
        <v>341</v>
      </c>
      <c r="C122" s="54" t="s">
        <v>323</v>
      </c>
      <c r="D122" s="55" t="s">
        <v>328</v>
      </c>
      <c r="E122" s="54">
        <v>0</v>
      </c>
      <c r="F122" s="54">
        <v>6.6000000000000003E-2</v>
      </c>
      <c r="G122" s="54">
        <v>0</v>
      </c>
      <c r="H122" s="54">
        <v>6.6000000000000003E-2</v>
      </c>
      <c r="I122" s="55" t="s">
        <v>370</v>
      </c>
      <c r="J122" s="55" t="s">
        <v>388</v>
      </c>
    </row>
    <row r="123" spans="2:10">
      <c r="B123" s="54" t="s">
        <v>342</v>
      </c>
      <c r="C123" s="54" t="s">
        <v>343</v>
      </c>
      <c r="D123" s="55" t="s">
        <v>328</v>
      </c>
      <c r="E123" s="54">
        <v>0.27800000000000002</v>
      </c>
      <c r="F123" s="54">
        <v>0.29699999999999999</v>
      </c>
      <c r="G123" s="54">
        <v>0.27800000000000002</v>
      </c>
      <c r="H123" s="54">
        <v>1.9E-2</v>
      </c>
      <c r="I123" s="55"/>
      <c r="J123" s="55" t="s">
        <v>258</v>
      </c>
    </row>
    <row r="124" spans="2:10">
      <c r="B124" s="54"/>
      <c r="C124" s="54" t="s">
        <v>344</v>
      </c>
      <c r="D124" s="55" t="s">
        <v>328</v>
      </c>
      <c r="E124" s="54">
        <v>0.187</v>
      </c>
      <c r="F124" s="54">
        <v>0.2</v>
      </c>
      <c r="G124" s="54">
        <v>0.187</v>
      </c>
      <c r="H124" s="54">
        <v>1.2999999999999999E-2</v>
      </c>
      <c r="I124" s="55"/>
      <c r="J124" s="55" t="s">
        <v>258</v>
      </c>
    </row>
    <row r="125" spans="2:10">
      <c r="B125" s="54"/>
      <c r="C125" s="54" t="s">
        <v>345</v>
      </c>
      <c r="D125" s="55" t="s">
        <v>328</v>
      </c>
      <c r="E125" s="54">
        <v>0.13700000000000001</v>
      </c>
      <c r="F125" s="54">
        <v>0.14699999999999999</v>
      </c>
      <c r="G125" s="54">
        <v>0.13700000000000001</v>
      </c>
      <c r="H125" s="54">
        <v>0.01</v>
      </c>
      <c r="I125" s="55"/>
      <c r="J125" s="55" t="s">
        <v>258</v>
      </c>
    </row>
    <row r="126" spans="2:10">
      <c r="B126" s="54" t="s">
        <v>346</v>
      </c>
      <c r="C126" s="54"/>
      <c r="D126" s="55"/>
      <c r="E126" s="54">
        <v>0</v>
      </c>
      <c r="F126" s="54"/>
      <c r="G126" s="54"/>
      <c r="H126" s="54"/>
      <c r="I126" s="55"/>
      <c r="J126" s="55"/>
    </row>
    <row r="127" spans="2:10">
      <c r="B127" s="54" t="s">
        <v>347</v>
      </c>
      <c r="C127" s="54" t="s">
        <v>348</v>
      </c>
      <c r="D127" s="55" t="s">
        <v>349</v>
      </c>
      <c r="E127" s="54">
        <v>0.89500000000000002</v>
      </c>
      <c r="F127" s="54">
        <v>1.153</v>
      </c>
      <c r="G127" s="54">
        <v>0.89500000000000002</v>
      </c>
      <c r="H127" s="54">
        <v>0.25800000000000001</v>
      </c>
      <c r="I127" s="55" t="s">
        <v>299</v>
      </c>
      <c r="J127" s="55" t="s">
        <v>350</v>
      </c>
    </row>
    <row r="128" spans="2:10">
      <c r="B128" s="54"/>
      <c r="C128" s="54" t="s">
        <v>351</v>
      </c>
      <c r="D128" s="55" t="s">
        <v>349</v>
      </c>
      <c r="E128" s="54">
        <v>0.33600000000000002</v>
      </c>
      <c r="F128" s="54">
        <v>0.432</v>
      </c>
      <c r="G128" s="54">
        <v>0.33600000000000002</v>
      </c>
      <c r="H128" s="54">
        <v>9.6000000000000002E-2</v>
      </c>
      <c r="I128" s="55" t="s">
        <v>299</v>
      </c>
      <c r="J128" s="55" t="s">
        <v>350</v>
      </c>
    </row>
    <row r="129" spans="2:10">
      <c r="B129" s="54"/>
      <c r="C129" s="54"/>
      <c r="D129" s="55" t="s">
        <v>349</v>
      </c>
      <c r="E129" s="54">
        <v>0.20100000000000001</v>
      </c>
      <c r="F129" s="54">
        <v>0.25900000000000001</v>
      </c>
      <c r="G129" s="54">
        <v>0.20100000000000001</v>
      </c>
      <c r="H129" s="54">
        <v>5.8000000000000003E-2</v>
      </c>
      <c r="I129" s="55" t="s">
        <v>299</v>
      </c>
      <c r="J129" s="55" t="s">
        <v>350</v>
      </c>
    </row>
    <row r="130" spans="2:10">
      <c r="B130" s="54"/>
      <c r="C130" s="54"/>
      <c r="D130" s="55" t="s">
        <v>349</v>
      </c>
      <c r="E130" s="54">
        <v>8.5999999999999993E-2</v>
      </c>
      <c r="F130" s="54">
        <v>0.11</v>
      </c>
      <c r="G130" s="54">
        <v>8.5999999999999993E-2</v>
      </c>
      <c r="H130" s="54">
        <v>2.4E-2</v>
      </c>
      <c r="I130" s="55" t="s">
        <v>299</v>
      </c>
      <c r="J130" s="55" t="s">
        <v>350</v>
      </c>
    </row>
    <row r="131" spans="2:10">
      <c r="B131" s="54"/>
      <c r="C131" s="54"/>
      <c r="D131" s="55" t="s">
        <v>349</v>
      </c>
      <c r="E131" s="54">
        <v>6.4000000000000001E-2</v>
      </c>
      <c r="F131" s="54">
        <v>8.2000000000000003E-2</v>
      </c>
      <c r="G131" s="54">
        <v>6.4000000000000001E-2</v>
      </c>
      <c r="H131" s="54">
        <v>1.7999999999999999E-2</v>
      </c>
      <c r="I131" s="55" t="s">
        <v>299</v>
      </c>
      <c r="J131" s="55" t="s">
        <v>350</v>
      </c>
    </row>
    <row r="132" spans="2:10">
      <c r="B132" s="54"/>
      <c r="C132" s="54"/>
      <c r="D132" s="55" t="s">
        <v>349</v>
      </c>
      <c r="E132" s="54">
        <v>6.0999999999999999E-2</v>
      </c>
      <c r="F132" s="54">
        <v>7.9000000000000001E-2</v>
      </c>
      <c r="G132" s="54">
        <v>6.0999999999999999E-2</v>
      </c>
      <c r="H132" s="54">
        <v>1.7999999999999999E-2</v>
      </c>
      <c r="I132" s="55" t="s">
        <v>299</v>
      </c>
      <c r="J132" s="55" t="s">
        <v>350</v>
      </c>
    </row>
    <row r="133" spans="2:10">
      <c r="B133" s="54"/>
      <c r="C133" s="54" t="s">
        <v>331</v>
      </c>
      <c r="D133" s="55" t="s">
        <v>349</v>
      </c>
      <c r="E133" s="54">
        <v>1.4E-2</v>
      </c>
      <c r="F133" s="54">
        <v>1.7999999999999999E-2</v>
      </c>
      <c r="G133" s="54">
        <v>1.4E-2</v>
      </c>
      <c r="H133" s="54">
        <v>4.0000000000000001E-3</v>
      </c>
      <c r="I133" s="55" t="s">
        <v>299</v>
      </c>
      <c r="J133" s="55" t="s">
        <v>352</v>
      </c>
    </row>
    <row r="134" spans="2:10">
      <c r="B134" s="54"/>
      <c r="C134" s="54"/>
      <c r="D134" s="55" t="s">
        <v>349</v>
      </c>
      <c r="E134" s="54">
        <v>0</v>
      </c>
      <c r="F134" s="54">
        <v>0.01</v>
      </c>
      <c r="G134" s="54">
        <v>0</v>
      </c>
      <c r="H134" s="54">
        <v>0.01</v>
      </c>
      <c r="I134" s="55" t="s">
        <v>299</v>
      </c>
      <c r="J134" s="55" t="s">
        <v>352</v>
      </c>
    </row>
    <row r="135" spans="2:10">
      <c r="B135" s="54"/>
      <c r="C135" s="54"/>
      <c r="D135" s="55" t="s">
        <v>349</v>
      </c>
      <c r="E135" s="54">
        <v>3.0000000000000001E-3</v>
      </c>
      <c r="F135" s="54">
        <v>1.2E-2</v>
      </c>
      <c r="G135" s="54">
        <v>3.0000000000000001E-3</v>
      </c>
      <c r="H135" s="54">
        <v>8.9999999999999993E-3</v>
      </c>
      <c r="I135" s="55" t="s">
        <v>299</v>
      </c>
      <c r="J135" s="55" t="s">
        <v>353</v>
      </c>
    </row>
    <row r="136" spans="2:10">
      <c r="B136" s="54"/>
      <c r="C136" s="54" t="s">
        <v>354</v>
      </c>
      <c r="D136" s="55" t="s">
        <v>349</v>
      </c>
      <c r="E136" s="54">
        <v>3.2000000000000001E-2</v>
      </c>
      <c r="F136" s="54">
        <v>4.1000000000000002E-2</v>
      </c>
      <c r="G136" s="54">
        <v>3.2000000000000001E-2</v>
      </c>
      <c r="H136" s="54">
        <v>8.9999999999999993E-3</v>
      </c>
      <c r="I136" s="55" t="s">
        <v>299</v>
      </c>
      <c r="J136" s="55" t="s">
        <v>355</v>
      </c>
    </row>
    <row r="137" spans="2:10">
      <c r="B137" s="54"/>
      <c r="C137" s="54"/>
      <c r="D137" s="55" t="s">
        <v>349</v>
      </c>
      <c r="E137" s="54">
        <v>2.3E-2</v>
      </c>
      <c r="F137" s="54">
        <v>0.03</v>
      </c>
      <c r="G137" s="54">
        <v>2.3E-2</v>
      </c>
      <c r="H137" s="54">
        <v>7.0000000000000001E-3</v>
      </c>
      <c r="I137" s="55" t="s">
        <v>299</v>
      </c>
      <c r="J137" s="55" t="s">
        <v>357</v>
      </c>
    </row>
    <row r="138" spans="2:10">
      <c r="B138" s="54"/>
      <c r="C138" s="54"/>
      <c r="D138" s="55" t="s">
        <v>349</v>
      </c>
      <c r="E138" s="54">
        <v>1.6E-2</v>
      </c>
      <c r="F138" s="54">
        <v>2.1000000000000001E-2</v>
      </c>
      <c r="G138" s="54">
        <v>1.6E-2</v>
      </c>
      <c r="H138" s="54">
        <v>5.0000000000000001E-3</v>
      </c>
      <c r="I138" s="55" t="s">
        <v>299</v>
      </c>
      <c r="J138" s="55" t="s">
        <v>357</v>
      </c>
    </row>
    <row r="139" spans="2:10">
      <c r="B139" s="54"/>
      <c r="C139" s="54" t="s">
        <v>358</v>
      </c>
      <c r="D139" s="55" t="s">
        <v>349</v>
      </c>
      <c r="E139" s="54">
        <v>2.1999999999999999E-2</v>
      </c>
      <c r="F139" s="54">
        <v>2.7E-2</v>
      </c>
      <c r="G139" s="54">
        <v>2.1999999999999999E-2</v>
      </c>
      <c r="H139" s="54">
        <v>5.0000000000000001E-3</v>
      </c>
      <c r="I139" s="55" t="s">
        <v>299</v>
      </c>
      <c r="J139" s="55" t="s">
        <v>359</v>
      </c>
    </row>
    <row r="140" spans="2:10">
      <c r="B140" s="54"/>
      <c r="C140" s="54"/>
      <c r="D140" s="55" t="s">
        <v>349</v>
      </c>
      <c r="E140" s="54">
        <v>1.7000000000000001E-2</v>
      </c>
      <c r="F140" s="54">
        <v>2.1000000000000001E-2</v>
      </c>
      <c r="G140" s="54">
        <v>1.7000000000000001E-2</v>
      </c>
      <c r="H140" s="54">
        <v>4.0000000000000001E-3</v>
      </c>
      <c r="I140" s="55" t="s">
        <v>299</v>
      </c>
      <c r="J140" s="55" t="s">
        <v>359</v>
      </c>
    </row>
    <row r="141" spans="2:10">
      <c r="B141" s="54"/>
      <c r="C141" s="54"/>
      <c r="D141" s="55" t="s">
        <v>349</v>
      </c>
      <c r="E141" s="54">
        <v>1.2E-2</v>
      </c>
      <c r="F141" s="54">
        <v>1.4999999999999999E-2</v>
      </c>
      <c r="G141" s="54">
        <v>1.2E-2</v>
      </c>
      <c r="H141" s="54">
        <v>3.0000000000000001E-3</v>
      </c>
      <c r="I141" s="55" t="s">
        <v>299</v>
      </c>
      <c r="J141" s="55" t="s">
        <v>360</v>
      </c>
    </row>
    <row r="142" spans="2:10">
      <c r="B142" s="54" t="s">
        <v>361</v>
      </c>
      <c r="C142" s="54" t="s">
        <v>351</v>
      </c>
      <c r="D142" s="55" t="s">
        <v>349</v>
      </c>
      <c r="E142" s="54">
        <v>0.155</v>
      </c>
      <c r="F142" s="54">
        <v>0.2</v>
      </c>
      <c r="G142" s="54">
        <v>0.155</v>
      </c>
      <c r="H142" s="54">
        <v>4.4999999999999998E-2</v>
      </c>
      <c r="I142" s="55" t="s">
        <v>299</v>
      </c>
      <c r="J142" s="55" t="s">
        <v>363</v>
      </c>
    </row>
    <row r="143" spans="2:10">
      <c r="B143" s="54"/>
      <c r="C143" s="54"/>
      <c r="D143" s="55" t="s">
        <v>349</v>
      </c>
      <c r="E143" s="54">
        <v>9.0999999999999998E-2</v>
      </c>
      <c r="F143" s="54">
        <v>0.11700000000000001</v>
      </c>
      <c r="G143" s="54">
        <v>9.0999999999999998E-2</v>
      </c>
      <c r="H143" s="54">
        <v>2.5999999999999999E-2</v>
      </c>
      <c r="I143" s="55" t="s">
        <v>299</v>
      </c>
      <c r="J143" s="55" t="s">
        <v>363</v>
      </c>
    </row>
    <row r="144" spans="2:10">
      <c r="B144" s="54"/>
      <c r="C144" s="54"/>
      <c r="D144" s="55" t="s">
        <v>349</v>
      </c>
      <c r="E144" s="54">
        <v>0.08</v>
      </c>
      <c r="F144" s="54">
        <v>0.10199999999999999</v>
      </c>
      <c r="G144" s="54">
        <v>0.08</v>
      </c>
      <c r="H144" s="54">
        <v>2.1999999999999999E-2</v>
      </c>
      <c r="I144" s="55" t="s">
        <v>299</v>
      </c>
      <c r="J144" s="55" t="s">
        <v>363</v>
      </c>
    </row>
    <row r="145" spans="2:10">
      <c r="B145" s="54"/>
      <c r="C145" s="54"/>
      <c r="D145" s="55" t="s">
        <v>349</v>
      </c>
      <c r="E145" s="54">
        <v>7.2999999999999995E-2</v>
      </c>
      <c r="F145" s="54">
        <v>9.2999999999999999E-2</v>
      </c>
      <c r="G145" s="54">
        <v>7.2999999999999995E-2</v>
      </c>
      <c r="H145" s="54">
        <v>0.02</v>
      </c>
      <c r="I145" s="55" t="s">
        <v>299</v>
      </c>
      <c r="J145" s="55" t="s">
        <v>363</v>
      </c>
    </row>
    <row r="146" spans="2:10">
      <c r="B146" s="54"/>
      <c r="C146" s="54" t="s">
        <v>331</v>
      </c>
      <c r="D146" s="55" t="s">
        <v>349</v>
      </c>
      <c r="E146" s="54">
        <v>2.3E-2</v>
      </c>
      <c r="F146" s="54">
        <v>0.03</v>
      </c>
      <c r="G146" s="54">
        <v>2.3E-2</v>
      </c>
      <c r="H146" s="54">
        <v>7.0000000000000001E-3</v>
      </c>
      <c r="I146" s="55" t="s">
        <v>299</v>
      </c>
      <c r="J146" s="55" t="s">
        <v>364</v>
      </c>
    </row>
    <row r="147" spans="2:10">
      <c r="B147" s="54"/>
      <c r="C147" s="54"/>
      <c r="D147" s="55" t="s">
        <v>349</v>
      </c>
      <c r="E147" s="54">
        <v>0</v>
      </c>
      <c r="F147" s="54">
        <v>1.6E-2</v>
      </c>
      <c r="G147" s="54">
        <v>0</v>
      </c>
      <c r="H147" s="54">
        <v>1.6E-2</v>
      </c>
      <c r="I147" s="55" t="s">
        <v>299</v>
      </c>
      <c r="J147" s="55" t="s">
        <v>364</v>
      </c>
    </row>
    <row r="148" spans="2:10">
      <c r="B148" s="54"/>
      <c r="C148" s="54"/>
      <c r="D148" s="55" t="s">
        <v>349</v>
      </c>
      <c r="E148" s="54">
        <v>5.0000000000000001E-3</v>
      </c>
      <c r="F148" s="54">
        <v>1.9E-2</v>
      </c>
      <c r="G148" s="54">
        <v>5.0000000000000001E-3</v>
      </c>
      <c r="H148" s="54">
        <v>1.4E-2</v>
      </c>
      <c r="I148" s="55" t="s">
        <v>299</v>
      </c>
      <c r="J148" s="55" t="s">
        <v>353</v>
      </c>
    </row>
    <row r="149" spans="2:10">
      <c r="B149" s="54"/>
      <c r="C149" s="54" t="s">
        <v>354</v>
      </c>
      <c r="D149" s="55" t="s">
        <v>349</v>
      </c>
      <c r="E149" s="54">
        <v>3.5000000000000003E-2</v>
      </c>
      <c r="F149" s="54">
        <v>4.4999999999999998E-2</v>
      </c>
      <c r="G149" s="54">
        <v>3.5000000000000003E-2</v>
      </c>
      <c r="H149" s="54">
        <v>0.01</v>
      </c>
      <c r="I149" s="55" t="s">
        <v>299</v>
      </c>
      <c r="J149" s="55" t="s">
        <v>365</v>
      </c>
    </row>
    <row r="150" spans="2:10">
      <c r="B150" s="54"/>
      <c r="C150" s="54"/>
      <c r="D150" s="55" t="s">
        <v>366</v>
      </c>
      <c r="E150" s="54">
        <v>3.4000000000000002E-2</v>
      </c>
      <c r="F150" s="54">
        <v>4.3999999999999997E-2</v>
      </c>
      <c r="G150" s="54">
        <v>3.4000000000000002E-2</v>
      </c>
      <c r="H150" s="54">
        <v>0.01</v>
      </c>
      <c r="I150" s="55" t="s">
        <v>299</v>
      </c>
      <c r="J150" s="55" t="s">
        <v>365</v>
      </c>
    </row>
    <row r="151" spans="2:10">
      <c r="B151" s="54"/>
      <c r="C151" s="54"/>
      <c r="D151" s="55" t="s">
        <v>349</v>
      </c>
      <c r="E151" s="54">
        <v>1.7999999999999999E-2</v>
      </c>
      <c r="F151" s="54">
        <v>2.4E-2</v>
      </c>
      <c r="G151" s="54">
        <v>1.7999999999999999E-2</v>
      </c>
      <c r="H151" s="54">
        <v>6.0000000000000001E-3</v>
      </c>
      <c r="I151" s="55" t="s">
        <v>299</v>
      </c>
      <c r="J151" s="55" t="s">
        <v>365</v>
      </c>
    </row>
    <row r="152" spans="2:10">
      <c r="B152" s="54"/>
      <c r="C152" s="54"/>
      <c r="D152" s="55" t="s">
        <v>349</v>
      </c>
      <c r="E152" s="54">
        <v>1.2999999999999999E-2</v>
      </c>
      <c r="F152" s="54">
        <v>1.7000000000000001E-2</v>
      </c>
      <c r="G152" s="54">
        <v>1.2999999999999999E-2</v>
      </c>
      <c r="H152" s="54">
        <v>4.0000000000000001E-3</v>
      </c>
      <c r="I152" s="55" t="s">
        <v>299</v>
      </c>
      <c r="J152" s="55" t="s">
        <v>365</v>
      </c>
    </row>
    <row r="153" spans="2:10">
      <c r="B153" s="54"/>
      <c r="C153" s="54"/>
      <c r="D153" s="55" t="s">
        <v>349</v>
      </c>
      <c r="E153" s="54">
        <v>5.0000000000000001E-3</v>
      </c>
      <c r="F153" s="54">
        <v>1.9E-2</v>
      </c>
      <c r="G153" s="54">
        <v>5.0000000000000001E-3</v>
      </c>
      <c r="H153" s="54">
        <v>1.4E-2</v>
      </c>
      <c r="I153" s="55" t="s">
        <v>299</v>
      </c>
      <c r="J153" s="55" t="s">
        <v>353</v>
      </c>
    </row>
    <row r="154" spans="2:10">
      <c r="B154" s="54"/>
      <c r="C154" s="54" t="s">
        <v>358</v>
      </c>
      <c r="D154" s="55" t="s">
        <v>349</v>
      </c>
      <c r="E154" s="54">
        <v>2.7E-2</v>
      </c>
      <c r="F154" s="54">
        <v>3.5000000000000003E-2</v>
      </c>
      <c r="G154" s="54">
        <v>2.7E-2</v>
      </c>
      <c r="H154" s="54">
        <v>8.0000000000000002E-3</v>
      </c>
      <c r="I154" s="55" t="s">
        <v>299</v>
      </c>
      <c r="J154" s="55" t="s">
        <v>367</v>
      </c>
    </row>
    <row r="155" spans="2:10">
      <c r="B155" s="54"/>
      <c r="C155" s="54"/>
      <c r="D155" s="55" t="s">
        <v>349</v>
      </c>
      <c r="E155" s="54">
        <v>1.6E-2</v>
      </c>
      <c r="F155" s="54">
        <v>2.1000000000000001E-2</v>
      </c>
      <c r="G155" s="54">
        <v>1.6E-2</v>
      </c>
      <c r="H155" s="54">
        <v>5.0000000000000001E-3</v>
      </c>
      <c r="I155" s="55" t="s">
        <v>299</v>
      </c>
      <c r="J155" s="55" t="s">
        <v>367</v>
      </c>
    </row>
    <row r="156" spans="2:10">
      <c r="B156" s="54"/>
      <c r="C156" s="54"/>
      <c r="D156" s="55" t="s">
        <v>349</v>
      </c>
      <c r="E156" s="54">
        <v>1.2E-2</v>
      </c>
      <c r="F156" s="54">
        <v>1.4999999999999999E-2</v>
      </c>
      <c r="G156" s="54">
        <v>1.2E-2</v>
      </c>
      <c r="H156" s="54">
        <v>3.0000000000000001E-3</v>
      </c>
      <c r="I156" s="55" t="s">
        <v>299</v>
      </c>
      <c r="J156" s="55" t="s">
        <v>367</v>
      </c>
    </row>
    <row r="157" spans="2:10">
      <c r="B157" s="54" t="s">
        <v>102</v>
      </c>
      <c r="C157" s="54"/>
      <c r="D157" s="55"/>
      <c r="E157" s="54">
        <v>0</v>
      </c>
      <c r="F157" s="54"/>
      <c r="G157" s="54"/>
      <c r="H157" s="54"/>
      <c r="I157" s="55"/>
      <c r="J157" s="55"/>
    </row>
    <row r="158" spans="2:10">
      <c r="B158" s="54"/>
      <c r="C158" s="54" t="s">
        <v>32</v>
      </c>
      <c r="D158" s="55" t="s">
        <v>37</v>
      </c>
      <c r="E158" s="54">
        <v>1810</v>
      </c>
      <c r="F158" s="54">
        <v>1810</v>
      </c>
      <c r="G158" s="54"/>
      <c r="H158" s="54"/>
      <c r="I158" s="55" t="s">
        <v>296</v>
      </c>
      <c r="J158" s="55" t="s">
        <v>368</v>
      </c>
    </row>
    <row r="159" spans="2:10">
      <c r="B159" s="54"/>
      <c r="C159" s="54" t="s">
        <v>224</v>
      </c>
      <c r="D159" s="55" t="s">
        <v>37</v>
      </c>
      <c r="E159" s="54">
        <v>1430</v>
      </c>
      <c r="F159" s="54">
        <v>1430</v>
      </c>
      <c r="G159" s="54"/>
      <c r="H159" s="54"/>
      <c r="I159" s="55" t="s">
        <v>296</v>
      </c>
      <c r="J159" s="55" t="s">
        <v>368</v>
      </c>
    </row>
    <row r="160" spans="2:10">
      <c r="B160" s="54"/>
      <c r="C160" s="54" t="s">
        <v>223</v>
      </c>
      <c r="D160" s="55" t="s">
        <v>37</v>
      </c>
      <c r="E160" s="54">
        <v>3500</v>
      </c>
      <c r="F160" s="54">
        <v>3500</v>
      </c>
      <c r="G160" s="54"/>
      <c r="H160" s="54"/>
      <c r="I160" s="55" t="s">
        <v>296</v>
      </c>
      <c r="J160" s="55" t="s">
        <v>368</v>
      </c>
    </row>
    <row r="161" spans="2:10">
      <c r="B161" s="54"/>
      <c r="C161" s="54" t="s">
        <v>225</v>
      </c>
      <c r="D161" s="55" t="s">
        <v>37</v>
      </c>
      <c r="E161" s="54">
        <v>4470</v>
      </c>
      <c r="F161" s="54">
        <v>4470</v>
      </c>
      <c r="G161" s="54"/>
      <c r="H161" s="54"/>
      <c r="I161" s="55" t="s">
        <v>296</v>
      </c>
      <c r="J161" s="55" t="s">
        <v>368</v>
      </c>
    </row>
    <row r="162" spans="2:10">
      <c r="B162" s="54"/>
      <c r="C162" s="54" t="s">
        <v>33</v>
      </c>
      <c r="D162" s="55" t="s">
        <v>37</v>
      </c>
      <c r="E162" s="54">
        <v>675</v>
      </c>
      <c r="F162" s="54">
        <v>675</v>
      </c>
      <c r="G162" s="54"/>
      <c r="H162" s="54"/>
      <c r="I162" s="55" t="s">
        <v>296</v>
      </c>
      <c r="J162" s="55" t="s">
        <v>368</v>
      </c>
    </row>
    <row r="163" spans="2:10">
      <c r="B163" s="54"/>
      <c r="C163" s="54" t="s">
        <v>227</v>
      </c>
      <c r="D163" s="55" t="s">
        <v>37</v>
      </c>
      <c r="E163" s="54">
        <v>3922</v>
      </c>
      <c r="F163" s="54">
        <v>3922</v>
      </c>
      <c r="G163" s="54"/>
      <c r="H163" s="54"/>
      <c r="I163" s="55" t="s">
        <v>296</v>
      </c>
      <c r="J163" s="55" t="s">
        <v>368</v>
      </c>
    </row>
    <row r="164" spans="2:10">
      <c r="B164" s="54"/>
      <c r="C164" s="54" t="s">
        <v>241</v>
      </c>
      <c r="D164" s="55" t="s">
        <v>37</v>
      </c>
      <c r="E164" s="54">
        <v>3985</v>
      </c>
      <c r="F164" s="54">
        <v>3985</v>
      </c>
      <c r="G164" s="54"/>
      <c r="H164" s="54"/>
      <c r="I164" s="55" t="s">
        <v>296</v>
      </c>
      <c r="J164" s="55" t="s">
        <v>368</v>
      </c>
    </row>
    <row r="165" spans="2:10">
      <c r="B165" s="54"/>
      <c r="C165" s="54" t="s">
        <v>229</v>
      </c>
      <c r="D165" s="55" t="s">
        <v>37</v>
      </c>
      <c r="E165" s="54">
        <v>1774</v>
      </c>
      <c r="F165" s="54">
        <v>1774</v>
      </c>
      <c r="G165" s="54"/>
      <c r="H165" s="54"/>
      <c r="I165" s="55" t="s">
        <v>296</v>
      </c>
      <c r="J165" s="55" t="s">
        <v>368</v>
      </c>
    </row>
    <row r="166" spans="2:10">
      <c r="B166" s="54"/>
      <c r="C166" s="54" t="s">
        <v>231</v>
      </c>
      <c r="D166" s="55" t="s">
        <v>37</v>
      </c>
      <c r="E166" s="54">
        <v>2088</v>
      </c>
      <c r="F166" s="54">
        <v>2088</v>
      </c>
      <c r="G166" s="54"/>
      <c r="H166" s="54"/>
      <c r="I166" s="55" t="s">
        <v>296</v>
      </c>
      <c r="J166" s="55" t="s">
        <v>368</v>
      </c>
    </row>
    <row r="167" spans="2:10">
      <c r="B167" s="54"/>
      <c r="C167" s="54" t="s">
        <v>232</v>
      </c>
      <c r="D167" s="55" t="s">
        <v>37</v>
      </c>
      <c r="E167" s="54">
        <v>2346</v>
      </c>
      <c r="F167" s="54">
        <v>2346</v>
      </c>
      <c r="G167" s="54"/>
      <c r="H167" s="54"/>
      <c r="I167" s="55" t="s">
        <v>377</v>
      </c>
      <c r="J167" s="55" t="s">
        <v>368</v>
      </c>
    </row>
    <row r="168" spans="2:10">
      <c r="B168" s="54"/>
      <c r="C168" s="54" t="s">
        <v>233</v>
      </c>
      <c r="D168" s="55" t="s">
        <v>37</v>
      </c>
      <c r="E168" s="54">
        <v>2729</v>
      </c>
      <c r="F168" s="54">
        <v>2729</v>
      </c>
      <c r="G168" s="54"/>
      <c r="H168" s="54"/>
      <c r="I168" s="55" t="s">
        <v>296</v>
      </c>
      <c r="J168" s="55" t="s">
        <v>368</v>
      </c>
    </row>
    <row r="169" spans="2:10">
      <c r="B169" s="54"/>
      <c r="C169" s="54" t="s">
        <v>220</v>
      </c>
      <c r="D169" s="55" t="s">
        <v>37</v>
      </c>
      <c r="E169" s="54">
        <v>4</v>
      </c>
      <c r="F169" s="54">
        <v>4</v>
      </c>
      <c r="G169" s="54"/>
      <c r="H169" s="54"/>
      <c r="I169" s="55" t="s">
        <v>370</v>
      </c>
      <c r="J169" s="55" t="s">
        <v>368</v>
      </c>
    </row>
    <row r="170" spans="2:10">
      <c r="B170" s="54"/>
      <c r="C170" s="54" t="s">
        <v>221</v>
      </c>
      <c r="D170" s="55" t="s">
        <v>37</v>
      </c>
      <c r="E170" s="54">
        <v>1</v>
      </c>
      <c r="F170" s="54">
        <v>1</v>
      </c>
      <c r="G170" s="54"/>
      <c r="H170" s="54"/>
      <c r="I170" s="55" t="s">
        <v>370</v>
      </c>
      <c r="J170" s="55" t="s">
        <v>368</v>
      </c>
    </row>
    <row r="171" spans="2:10">
      <c r="B171" s="54"/>
      <c r="C171" s="54" t="s">
        <v>249</v>
      </c>
      <c r="D171" s="55" t="s">
        <v>37</v>
      </c>
      <c r="E171" s="54">
        <v>1</v>
      </c>
      <c r="F171" s="54">
        <v>1</v>
      </c>
      <c r="G171" s="54"/>
      <c r="H171" s="54"/>
      <c r="I171" s="55" t="s">
        <v>370</v>
      </c>
      <c r="J171" s="55" t="s">
        <v>368</v>
      </c>
    </row>
    <row r="172" spans="2:10">
      <c r="B172" s="54"/>
      <c r="C172" s="54" t="s">
        <v>235</v>
      </c>
      <c r="D172" s="55" t="s">
        <v>37</v>
      </c>
      <c r="E172" s="54">
        <v>1387</v>
      </c>
      <c r="F172" s="54">
        <v>1387</v>
      </c>
      <c r="G172" s="54"/>
      <c r="H172" s="54"/>
      <c r="I172" s="55" t="s">
        <v>370</v>
      </c>
      <c r="J172" s="55" t="s">
        <v>368</v>
      </c>
    </row>
    <row r="173" spans="2:10">
      <c r="B173" s="54"/>
      <c r="C173" s="54" t="s">
        <v>237</v>
      </c>
      <c r="D173" s="55" t="s">
        <v>37</v>
      </c>
      <c r="E173" s="54">
        <v>1397</v>
      </c>
      <c r="F173" s="54">
        <v>1397</v>
      </c>
      <c r="G173" s="54"/>
      <c r="H173" s="54"/>
      <c r="I173" s="55" t="s">
        <v>370</v>
      </c>
      <c r="J173" s="55" t="s">
        <v>368</v>
      </c>
    </row>
    <row r="174" spans="2:10">
      <c r="B174" s="54"/>
      <c r="C174" s="54" t="s">
        <v>238</v>
      </c>
      <c r="D174" s="55" t="s">
        <v>37</v>
      </c>
      <c r="E174" s="54">
        <v>601</v>
      </c>
      <c r="F174" s="54">
        <v>601</v>
      </c>
      <c r="G174" s="54"/>
      <c r="H174" s="54"/>
      <c r="I174" s="55" t="s">
        <v>370</v>
      </c>
      <c r="J174" s="55" t="s">
        <v>368</v>
      </c>
    </row>
    <row r="175" spans="2:10">
      <c r="B175" s="54"/>
      <c r="C175" s="54" t="s">
        <v>240</v>
      </c>
      <c r="D175" s="55" t="s">
        <v>37</v>
      </c>
      <c r="E175" s="54">
        <v>698</v>
      </c>
      <c r="F175" s="54">
        <v>698</v>
      </c>
      <c r="G175" s="54"/>
      <c r="H175" s="54"/>
      <c r="I175" s="55" t="s">
        <v>370</v>
      </c>
      <c r="J175" s="55" t="s">
        <v>368</v>
      </c>
    </row>
    <row r="176" spans="2:10">
      <c r="B176" s="54"/>
      <c r="C176" s="54" t="s">
        <v>242</v>
      </c>
      <c r="D176" s="55" t="s">
        <v>37</v>
      </c>
      <c r="E176" s="54">
        <v>631</v>
      </c>
      <c r="F176" s="54">
        <v>631</v>
      </c>
      <c r="G176" s="54"/>
      <c r="H176" s="54"/>
      <c r="I176" s="55" t="s">
        <v>370</v>
      </c>
      <c r="J176" s="55" t="s">
        <v>368</v>
      </c>
    </row>
    <row r="177" spans="2:10">
      <c r="B177" s="54"/>
      <c r="C177" s="54" t="s">
        <v>244</v>
      </c>
      <c r="D177" s="55" t="s">
        <v>37</v>
      </c>
      <c r="E177" s="54">
        <v>3</v>
      </c>
      <c r="F177" s="54">
        <v>3</v>
      </c>
      <c r="G177" s="54"/>
      <c r="H177" s="54"/>
      <c r="I177" s="55" t="s">
        <v>369</v>
      </c>
      <c r="J177" s="55"/>
    </row>
    <row r="178" spans="2:10">
      <c r="B178" s="54"/>
      <c r="C178" s="54" t="s">
        <v>246</v>
      </c>
      <c r="D178" s="55" t="s">
        <v>37</v>
      </c>
      <c r="E178" s="54">
        <v>3</v>
      </c>
      <c r="F178" s="54">
        <v>3</v>
      </c>
      <c r="G178" s="54"/>
      <c r="H178" s="54"/>
      <c r="I178" s="55" t="s">
        <v>369</v>
      </c>
      <c r="J178" s="55"/>
    </row>
    <row r="179" spans="2:10">
      <c r="B179" s="54"/>
      <c r="C179" s="54" t="s">
        <v>34</v>
      </c>
      <c r="D179" s="55" t="s">
        <v>37</v>
      </c>
      <c r="E179" s="54">
        <v>28</v>
      </c>
      <c r="F179" s="54">
        <v>28</v>
      </c>
      <c r="G179" s="54"/>
      <c r="H179" s="54"/>
      <c r="I179" s="55" t="s">
        <v>369</v>
      </c>
      <c r="J179" s="55"/>
    </row>
    <row r="180" spans="2:10">
      <c r="B180" s="54"/>
      <c r="C180" s="54" t="s">
        <v>250</v>
      </c>
      <c r="D180" s="55" t="s">
        <v>37</v>
      </c>
      <c r="E180" s="54">
        <v>265</v>
      </c>
      <c r="F180" s="54">
        <v>265</v>
      </c>
      <c r="G180" s="54"/>
      <c r="H180" s="54"/>
      <c r="I180" s="55" t="s">
        <v>369</v>
      </c>
      <c r="J180" s="55"/>
    </row>
    <row r="181" spans="2:10">
      <c r="B181" s="54"/>
      <c r="C181" s="54"/>
      <c r="D181" s="55"/>
      <c r="E181" s="54"/>
      <c r="F181" s="54"/>
      <c r="G181" s="54"/>
      <c r="H181" s="54"/>
      <c r="I181" s="55"/>
      <c r="J181" s="55"/>
    </row>
    <row r="182" spans="2:10">
      <c r="B182" s="54"/>
      <c r="C182" s="54"/>
      <c r="D182" s="55"/>
      <c r="E182" s="54"/>
      <c r="F182" s="54"/>
      <c r="G182" s="54"/>
      <c r="H182" s="54"/>
      <c r="I182" s="55"/>
      <c r="J182" s="55"/>
    </row>
    <row r="183" spans="2:10">
      <c r="B183" s="54"/>
      <c r="C183" s="54"/>
      <c r="D183" s="55"/>
      <c r="E183" s="54"/>
      <c r="F183" s="54"/>
      <c r="G183" s="54"/>
      <c r="H183" s="54"/>
      <c r="I183" s="55"/>
      <c r="J183" s="55"/>
    </row>
    <row r="184" spans="2:10">
      <c r="B184" s="54"/>
      <c r="C184" s="54"/>
      <c r="D184" s="55"/>
      <c r="E184" s="54"/>
      <c r="F184" s="54"/>
      <c r="G184" s="54"/>
      <c r="H184" s="54"/>
      <c r="I184" s="55"/>
      <c r="J184" s="55"/>
    </row>
    <row r="185" spans="2:10">
      <c r="B185" s="54"/>
      <c r="C185" s="54"/>
      <c r="D185" s="55"/>
      <c r="E185" s="54"/>
      <c r="F185" s="54"/>
      <c r="G185" s="54"/>
      <c r="H185" s="54"/>
      <c r="I185" s="55"/>
      <c r="J185" s="55"/>
    </row>
    <row r="186" spans="2:10">
      <c r="B186" s="54"/>
      <c r="C186" s="54"/>
      <c r="D186" s="55"/>
      <c r="E186" s="54"/>
      <c r="F186" s="54"/>
      <c r="G186" s="54"/>
      <c r="H186" s="54"/>
      <c r="I186" s="55"/>
      <c r="J186" s="55"/>
    </row>
    <row r="187" spans="2:10">
      <c r="B187" s="54"/>
      <c r="C187" s="54"/>
      <c r="D187" s="55"/>
      <c r="E187" s="54"/>
      <c r="F187" s="54"/>
      <c r="G187" s="54"/>
      <c r="H187" s="54"/>
      <c r="I187" s="55"/>
      <c r="J187" s="55"/>
    </row>
    <row r="188" spans="2:10">
      <c r="B188" s="54"/>
      <c r="C188" s="54"/>
      <c r="D188" s="55"/>
      <c r="E188" s="54"/>
      <c r="F188" s="54"/>
      <c r="G188" s="54"/>
      <c r="H188" s="54"/>
      <c r="I188" s="55"/>
      <c r="J188" s="55"/>
    </row>
    <row r="189" spans="2:10">
      <c r="B189" s="54"/>
      <c r="C189" s="54"/>
      <c r="D189" s="55"/>
      <c r="E189" s="54"/>
      <c r="F189" s="54"/>
      <c r="G189" s="54"/>
      <c r="H189" s="54"/>
      <c r="I189" s="55"/>
      <c r="J189" s="55"/>
    </row>
    <row r="190" spans="2:10">
      <c r="B190" s="54"/>
      <c r="C190" s="54"/>
      <c r="D190" s="55"/>
      <c r="E190" s="54"/>
      <c r="F190" s="54"/>
      <c r="G190" s="54"/>
      <c r="H190" s="54"/>
      <c r="I190" s="55"/>
      <c r="J190" s="55"/>
    </row>
    <row r="191" spans="2:10">
      <c r="B191" s="54"/>
      <c r="C191" s="54"/>
      <c r="D191" s="55"/>
      <c r="E191" s="54"/>
      <c r="F191" s="54"/>
      <c r="G191" s="54"/>
      <c r="H191" s="54"/>
      <c r="I191" s="55"/>
      <c r="J191" s="55"/>
    </row>
    <row r="192" spans="2:10">
      <c r="B192" s="54"/>
      <c r="C192" s="54"/>
      <c r="D192" s="55"/>
      <c r="E192" s="54"/>
      <c r="F192" s="54"/>
      <c r="G192" s="54"/>
      <c r="H192" s="54"/>
      <c r="I192" s="55"/>
      <c r="J192" s="55"/>
    </row>
    <row r="193" spans="2:12">
      <c r="B193" s="54"/>
      <c r="C193" s="54"/>
      <c r="D193" s="55"/>
      <c r="E193" s="54"/>
      <c r="F193" s="54"/>
      <c r="G193" s="54"/>
      <c r="H193" s="54"/>
      <c r="I193" s="55"/>
      <c r="J193" s="55"/>
    </row>
    <row r="194" spans="2:12">
      <c r="B194" s="54"/>
      <c r="C194" s="54"/>
      <c r="D194" s="55"/>
      <c r="E194" s="54"/>
      <c r="F194" s="54"/>
      <c r="G194" s="54"/>
      <c r="H194" s="54"/>
      <c r="I194" s="55"/>
      <c r="J194" s="55"/>
    </row>
    <row r="195" spans="2:12">
      <c r="B195" s="54"/>
      <c r="C195" s="54"/>
      <c r="D195" s="55"/>
      <c r="E195" s="54"/>
      <c r="F195" s="54"/>
      <c r="G195" s="54"/>
      <c r="H195" s="54"/>
      <c r="I195" s="55"/>
      <c r="J195" s="55"/>
    </row>
    <row r="196" spans="2:12">
      <c r="B196" s="54"/>
      <c r="C196" s="54"/>
      <c r="D196" s="55"/>
      <c r="E196" s="54"/>
      <c r="F196" s="54"/>
      <c r="G196" s="54"/>
      <c r="H196" s="54"/>
      <c r="I196" s="55"/>
      <c r="J196" s="55"/>
    </row>
    <row r="197" spans="2:12">
      <c r="B197" s="54"/>
      <c r="C197" s="54"/>
      <c r="D197" s="55"/>
      <c r="E197" s="54"/>
      <c r="F197" s="54"/>
      <c r="G197" s="54"/>
      <c r="H197" s="54"/>
      <c r="I197" s="55"/>
      <c r="J197" s="55"/>
    </row>
    <row r="198" spans="2:12">
      <c r="B198" s="54"/>
      <c r="C198" s="54"/>
      <c r="D198" s="55"/>
      <c r="E198" s="54"/>
      <c r="F198" s="54"/>
      <c r="G198" s="54"/>
      <c r="H198" s="54"/>
      <c r="I198" s="55"/>
      <c r="J198" s="55"/>
    </row>
    <row r="199" spans="2:12">
      <c r="D199" s="2"/>
      <c r="I199" s="2"/>
      <c r="J199" s="2"/>
    </row>
    <row r="200" spans="2:12">
      <c r="D200" s="2"/>
      <c r="I200" s="2"/>
      <c r="J200" s="2"/>
    </row>
    <row r="201" spans="2:12">
      <c r="D201" s="2"/>
      <c r="I201" s="2"/>
      <c r="J201" s="2"/>
    </row>
    <row r="202" spans="2:12">
      <c r="D202" s="2"/>
      <c r="I202" s="2"/>
      <c r="J202" s="2"/>
    </row>
    <row r="203" spans="2:12">
      <c r="D203" s="2"/>
      <c r="I203" s="2"/>
      <c r="J203" s="2"/>
    </row>
    <row r="204" spans="2:12">
      <c r="D204" s="2"/>
      <c r="I204" s="2"/>
      <c r="J204" s="2"/>
    </row>
    <row r="205" spans="2:12">
      <c r="D205" s="2"/>
      <c r="I205" s="2"/>
      <c r="J205" s="2"/>
    </row>
    <row r="206" spans="2:12" ht="18.75">
      <c r="C206" s="9" t="s">
        <v>109</v>
      </c>
      <c r="D206" s="10"/>
      <c r="E206" s="5"/>
      <c r="F206" s="5"/>
      <c r="G206" s="5"/>
      <c r="H206" s="5"/>
      <c r="I206" s="10"/>
      <c r="J206" s="10"/>
      <c r="K206" s="5"/>
      <c r="L206" s="5"/>
    </row>
    <row r="207" spans="2:12" ht="18.75">
      <c r="C207" s="11" t="s">
        <v>112</v>
      </c>
      <c r="D207" s="12"/>
      <c r="E207" s="12"/>
      <c r="F207" s="12"/>
      <c r="G207" s="12" t="s">
        <v>113</v>
      </c>
      <c r="H207" s="12"/>
      <c r="I207" s="12"/>
      <c r="J207" s="12"/>
      <c r="K207" s="11" t="s">
        <v>114</v>
      </c>
      <c r="L207" s="5"/>
    </row>
    <row r="208" spans="2:12" ht="18.75">
      <c r="C208" s="12" t="s">
        <v>24</v>
      </c>
      <c r="D208" s="12"/>
      <c r="E208" s="12">
        <v>1</v>
      </c>
      <c r="F208" s="12" t="s">
        <v>117</v>
      </c>
      <c r="G208" s="12" t="s">
        <v>118</v>
      </c>
      <c r="H208" s="12">
        <v>3.6</v>
      </c>
      <c r="I208" s="12" t="s">
        <v>119</v>
      </c>
      <c r="J208" s="12"/>
      <c r="K208" s="12"/>
      <c r="L208" s="5"/>
    </row>
    <row r="209" spans="3:12" ht="18.75">
      <c r="C209" s="12"/>
      <c r="D209" s="12"/>
      <c r="E209" s="12"/>
      <c r="F209" s="12"/>
      <c r="G209" s="12"/>
      <c r="H209" s="12"/>
      <c r="I209" s="12"/>
      <c r="J209" s="12"/>
      <c r="K209" s="12"/>
      <c r="L209" s="5"/>
    </row>
    <row r="210" spans="3:12" ht="18.75">
      <c r="C210" s="12" t="s">
        <v>121</v>
      </c>
      <c r="D210" s="12"/>
      <c r="E210" s="12">
        <v>1</v>
      </c>
      <c r="F210" s="12" t="s">
        <v>122</v>
      </c>
      <c r="G210" s="16" t="s">
        <v>118</v>
      </c>
      <c r="H210" s="16">
        <f>3.785*H211</f>
        <v>136.26</v>
      </c>
      <c r="I210" s="12" t="s">
        <v>119</v>
      </c>
      <c r="J210" s="12"/>
      <c r="K210" s="12"/>
      <c r="L210" s="5"/>
    </row>
    <row r="211" spans="3:12" ht="18.75">
      <c r="C211" s="12"/>
      <c r="D211" s="12"/>
      <c r="E211" s="12">
        <v>1</v>
      </c>
      <c r="F211" s="12" t="s">
        <v>123</v>
      </c>
      <c r="G211" s="12" t="s">
        <v>118</v>
      </c>
      <c r="H211" s="12">
        <v>36</v>
      </c>
      <c r="I211" s="12" t="s">
        <v>119</v>
      </c>
      <c r="J211" s="12"/>
      <c r="K211" s="12"/>
      <c r="L211" s="5"/>
    </row>
    <row r="212" spans="3:12" ht="18.75">
      <c r="C212" s="12"/>
      <c r="D212" s="12"/>
      <c r="E212" s="12">
        <v>1</v>
      </c>
      <c r="F212" s="12" t="s">
        <v>37</v>
      </c>
      <c r="G212" s="12" t="s">
        <v>118</v>
      </c>
      <c r="H212" s="12">
        <v>42.8</v>
      </c>
      <c r="I212" s="12" t="s">
        <v>119</v>
      </c>
      <c r="J212" s="12"/>
      <c r="K212" s="12"/>
      <c r="L212" s="5"/>
    </row>
    <row r="213" spans="3:12" ht="18.75">
      <c r="C213" s="12"/>
      <c r="D213" s="12"/>
      <c r="E213" s="12">
        <v>1</v>
      </c>
      <c r="F213" s="12" t="s">
        <v>123</v>
      </c>
      <c r="G213" s="12" t="s">
        <v>118</v>
      </c>
      <c r="H213" s="12">
        <v>0.84</v>
      </c>
      <c r="I213" s="12" t="s">
        <v>37</v>
      </c>
      <c r="J213" s="12"/>
      <c r="K213" s="12"/>
      <c r="L213" s="5"/>
    </row>
    <row r="214" spans="3:12" ht="18.75">
      <c r="C214" s="12"/>
      <c r="D214" s="12"/>
      <c r="E214" s="12"/>
      <c r="F214" s="12"/>
      <c r="G214" s="12"/>
      <c r="H214" s="12"/>
      <c r="I214" s="12"/>
      <c r="J214" s="12"/>
      <c r="K214" s="12"/>
      <c r="L214" s="5"/>
    </row>
    <row r="215" spans="3:12" ht="18.75">
      <c r="C215" s="12" t="s">
        <v>125</v>
      </c>
      <c r="D215" s="12"/>
      <c r="E215" s="12">
        <v>1</v>
      </c>
      <c r="F215" s="12" t="s">
        <v>122</v>
      </c>
      <c r="G215" s="16" t="s">
        <v>118</v>
      </c>
      <c r="H215" s="16">
        <f>3.785*H216</f>
        <v>137.3955</v>
      </c>
      <c r="I215" s="12" t="s">
        <v>119</v>
      </c>
      <c r="J215" s="2"/>
      <c r="L215" s="5"/>
    </row>
    <row r="216" spans="3:12" ht="18.75">
      <c r="D216" s="12"/>
      <c r="E216" s="12">
        <v>1</v>
      </c>
      <c r="F216" s="12" t="s">
        <v>123</v>
      </c>
      <c r="G216" s="12" t="s">
        <v>118</v>
      </c>
      <c r="H216" s="12">
        <v>36.299999999999997</v>
      </c>
      <c r="I216" s="12" t="s">
        <v>119</v>
      </c>
      <c r="J216" s="2"/>
      <c r="L216" s="5"/>
    </row>
    <row r="217" spans="3:12" ht="18.75">
      <c r="C217" s="12"/>
      <c r="D217" s="12"/>
      <c r="E217" s="12">
        <v>1</v>
      </c>
      <c r="F217" s="12" t="s">
        <v>37</v>
      </c>
      <c r="G217" s="12" t="s">
        <v>118</v>
      </c>
      <c r="H217" s="12">
        <v>43.2</v>
      </c>
      <c r="I217" s="12" t="s">
        <v>119</v>
      </c>
      <c r="J217" s="2"/>
      <c r="L217" s="5"/>
    </row>
    <row r="218" spans="3:12" ht="18.75">
      <c r="C218" s="12"/>
      <c r="D218" s="12"/>
      <c r="E218" s="12">
        <v>1</v>
      </c>
      <c r="F218" s="12" t="s">
        <v>123</v>
      </c>
      <c r="G218" s="12" t="s">
        <v>118</v>
      </c>
      <c r="H218" s="12">
        <v>0.84</v>
      </c>
      <c r="I218" s="12" t="s">
        <v>37</v>
      </c>
      <c r="J218" s="2"/>
      <c r="L218" s="5"/>
    </row>
    <row r="219" spans="3:12" ht="18.75">
      <c r="D219" s="2"/>
      <c r="I219" s="2"/>
      <c r="J219" s="2"/>
      <c r="L219" s="5"/>
    </row>
    <row r="220" spans="3:12" ht="18.75">
      <c r="C220" s="5" t="s">
        <v>126</v>
      </c>
      <c r="D220" s="12"/>
      <c r="E220" s="12">
        <v>1</v>
      </c>
      <c r="F220" s="12" t="s">
        <v>122</v>
      </c>
      <c r="G220" s="16" t="s">
        <v>118</v>
      </c>
      <c r="H220" s="16">
        <f>3.785*H221</f>
        <v>131.71799999999999</v>
      </c>
      <c r="I220" s="12" t="s">
        <v>119</v>
      </c>
      <c r="J220" s="2"/>
      <c r="L220" s="5"/>
    </row>
    <row r="221" spans="3:12" ht="18.75">
      <c r="D221" s="12"/>
      <c r="E221" s="12">
        <v>1</v>
      </c>
      <c r="F221" s="12" t="s">
        <v>123</v>
      </c>
      <c r="G221" s="12" t="s">
        <v>118</v>
      </c>
      <c r="H221" s="12">
        <v>34.799999999999997</v>
      </c>
      <c r="I221" s="12" t="s">
        <v>119</v>
      </c>
      <c r="J221" s="2"/>
      <c r="L221" s="5"/>
    </row>
    <row r="222" spans="3:12" ht="18.75">
      <c r="C222" s="12"/>
      <c r="D222" s="12"/>
      <c r="E222" s="12">
        <v>1</v>
      </c>
      <c r="F222" s="12" t="s">
        <v>37</v>
      </c>
      <c r="G222" s="12" t="s">
        <v>118</v>
      </c>
      <c r="H222" s="12">
        <v>44</v>
      </c>
      <c r="I222" s="12" t="s">
        <v>119</v>
      </c>
      <c r="J222" s="2"/>
      <c r="L222" s="5"/>
    </row>
    <row r="223" spans="3:12" ht="18.75">
      <c r="C223" s="12"/>
      <c r="D223" s="12"/>
      <c r="E223" s="12">
        <v>1</v>
      </c>
      <c r="F223" s="12" t="s">
        <v>123</v>
      </c>
      <c r="G223" s="12" t="s">
        <v>118</v>
      </c>
      <c r="H223" s="12">
        <v>0.79</v>
      </c>
      <c r="I223" s="12" t="s">
        <v>37</v>
      </c>
      <c r="J223" s="2"/>
      <c r="L223" s="5"/>
    </row>
    <row r="224" spans="3:12" ht="18.75">
      <c r="D224" s="2"/>
      <c r="I224" s="2"/>
      <c r="J224" s="2"/>
      <c r="L224" s="5"/>
    </row>
    <row r="225" spans="3:12" ht="18.75">
      <c r="C225" s="5" t="s">
        <v>127</v>
      </c>
      <c r="D225" s="12"/>
      <c r="E225" s="12">
        <v>1</v>
      </c>
      <c r="F225" s="12" t="s">
        <v>122</v>
      </c>
      <c r="G225" s="16" t="s">
        <v>118</v>
      </c>
      <c r="H225" s="16">
        <f>3.785*H226</f>
        <v>124.905</v>
      </c>
      <c r="I225" s="12" t="s">
        <v>119</v>
      </c>
      <c r="J225" s="2"/>
      <c r="L225" s="5"/>
    </row>
    <row r="226" spans="3:12" ht="18.75">
      <c r="D226" s="12"/>
      <c r="E226" s="12">
        <v>1</v>
      </c>
      <c r="F226" s="12" t="s">
        <v>123</v>
      </c>
      <c r="G226" s="12" t="s">
        <v>118</v>
      </c>
      <c r="H226" s="12">
        <v>33</v>
      </c>
      <c r="I226" s="12" t="s">
        <v>119</v>
      </c>
      <c r="J226" s="2"/>
      <c r="L226" s="5"/>
    </row>
    <row r="227" spans="3:12" ht="18.75">
      <c r="C227" s="12"/>
      <c r="D227" s="12"/>
      <c r="E227" s="12">
        <v>1</v>
      </c>
      <c r="F227" s="12" t="s">
        <v>37</v>
      </c>
      <c r="G227" s="12" t="s">
        <v>118</v>
      </c>
      <c r="H227" s="12">
        <v>37.5</v>
      </c>
      <c r="I227" s="12" t="s">
        <v>119</v>
      </c>
      <c r="J227" s="2"/>
      <c r="L227" s="5"/>
    </row>
    <row r="228" spans="3:12" ht="18.75">
      <c r="C228" s="12"/>
      <c r="D228" s="12"/>
      <c r="E228" s="12">
        <v>1</v>
      </c>
      <c r="F228" s="12" t="s">
        <v>123</v>
      </c>
      <c r="G228" s="12" t="s">
        <v>118</v>
      </c>
      <c r="H228" s="12">
        <v>0.88</v>
      </c>
      <c r="I228" s="12" t="s">
        <v>37</v>
      </c>
      <c r="J228" s="2"/>
      <c r="L228" s="5"/>
    </row>
    <row r="229" spans="3:12" ht="18.75">
      <c r="D229" s="2"/>
      <c r="I229" s="2"/>
      <c r="J229" s="2"/>
      <c r="L229" s="5"/>
    </row>
    <row r="230" spans="3:12" ht="18.75">
      <c r="C230" s="5" t="s">
        <v>371</v>
      </c>
      <c r="D230" s="12"/>
      <c r="E230" s="12">
        <v>1</v>
      </c>
      <c r="F230" s="12" t="s">
        <v>122</v>
      </c>
      <c r="G230" s="16" t="s">
        <v>118</v>
      </c>
      <c r="H230" s="16">
        <f>3.785*H231</f>
        <v>129.82550000000001</v>
      </c>
      <c r="I230" s="12" t="s">
        <v>119</v>
      </c>
      <c r="J230" s="2"/>
      <c r="L230" s="5"/>
    </row>
    <row r="231" spans="3:12" ht="18.75">
      <c r="D231" s="12"/>
      <c r="E231" s="12">
        <v>1</v>
      </c>
      <c r="F231" s="12" t="s">
        <v>123</v>
      </c>
      <c r="G231" s="12" t="s">
        <v>118</v>
      </c>
      <c r="H231" s="12">
        <v>34.299999999999997</v>
      </c>
      <c r="I231" s="12" t="s">
        <v>119</v>
      </c>
      <c r="J231" s="2"/>
      <c r="L231" s="5"/>
    </row>
    <row r="232" spans="3:12" ht="18.75">
      <c r="C232" s="12"/>
      <c r="D232" s="12"/>
      <c r="E232" s="12">
        <v>1</v>
      </c>
      <c r="F232" s="12" t="s">
        <v>37</v>
      </c>
      <c r="G232" s="12" t="s">
        <v>118</v>
      </c>
      <c r="H232" s="12">
        <v>44</v>
      </c>
      <c r="I232" s="12" t="s">
        <v>119</v>
      </c>
      <c r="J232" s="2"/>
      <c r="L232" s="5"/>
    </row>
    <row r="233" spans="3:12" ht="18.75">
      <c r="C233" s="12"/>
      <c r="D233" s="12"/>
      <c r="E233" s="12">
        <v>1</v>
      </c>
      <c r="F233" s="12" t="s">
        <v>123</v>
      </c>
      <c r="G233" s="12" t="s">
        <v>118</v>
      </c>
      <c r="H233" s="12">
        <v>0.78</v>
      </c>
      <c r="I233" s="12" t="s">
        <v>37</v>
      </c>
      <c r="J233" s="2"/>
      <c r="L233" s="5"/>
    </row>
    <row r="234" spans="3:12" ht="18.75">
      <c r="D234" s="2"/>
      <c r="I234" s="2"/>
      <c r="J234" s="2"/>
      <c r="L234" s="5"/>
    </row>
    <row r="235" spans="3:12" ht="18.75">
      <c r="C235" s="12" t="s">
        <v>372</v>
      </c>
      <c r="D235" s="12"/>
      <c r="E235" s="12">
        <v>1</v>
      </c>
      <c r="F235" s="12" t="s">
        <v>122</v>
      </c>
      <c r="G235" s="16" t="s">
        <v>118</v>
      </c>
      <c r="H235" s="16">
        <f>3.785*H236</f>
        <v>118.849</v>
      </c>
      <c r="I235" s="12" t="s">
        <v>119</v>
      </c>
      <c r="J235" s="12"/>
      <c r="K235" s="12"/>
      <c r="L235" s="5"/>
    </row>
    <row r="236" spans="3:12" ht="18.75">
      <c r="C236" s="12"/>
      <c r="D236" s="12"/>
      <c r="E236" s="12">
        <v>1</v>
      </c>
      <c r="F236" s="12" t="s">
        <v>123</v>
      </c>
      <c r="G236" s="12" t="s">
        <v>118</v>
      </c>
      <c r="H236" s="12">
        <v>31.4</v>
      </c>
      <c r="I236" s="12" t="s">
        <v>119</v>
      </c>
      <c r="J236" s="2"/>
      <c r="K236" s="12"/>
      <c r="L236" s="5"/>
    </row>
    <row r="237" spans="3:12" ht="18.75">
      <c r="C237" s="12"/>
      <c r="D237" s="12"/>
      <c r="E237" s="12">
        <v>1</v>
      </c>
      <c r="F237" s="12" t="s">
        <v>37</v>
      </c>
      <c r="G237" s="12" t="s">
        <v>118</v>
      </c>
      <c r="H237" s="12">
        <v>41.8</v>
      </c>
      <c r="I237" s="12" t="s">
        <v>119</v>
      </c>
      <c r="J237" s="12"/>
      <c r="K237" s="12"/>
      <c r="L237" s="5"/>
    </row>
    <row r="238" spans="3:12" ht="18.75">
      <c r="C238" s="12"/>
      <c r="D238" s="12"/>
      <c r="E238" s="12">
        <v>1</v>
      </c>
      <c r="F238" s="12" t="s">
        <v>123</v>
      </c>
      <c r="G238" s="12" t="s">
        <v>118</v>
      </c>
      <c r="H238" s="12">
        <v>0.75</v>
      </c>
      <c r="I238" s="12" t="s">
        <v>37</v>
      </c>
      <c r="J238" s="12"/>
      <c r="K238" s="12"/>
      <c r="L238" s="5"/>
    </row>
    <row r="239" spans="3:12" ht="18.75">
      <c r="C239" s="12"/>
      <c r="D239" s="12"/>
      <c r="E239" s="12"/>
      <c r="F239" s="12"/>
      <c r="G239" s="12"/>
      <c r="H239" s="12"/>
      <c r="I239" s="12"/>
      <c r="J239" s="12"/>
      <c r="K239" s="12"/>
      <c r="L239" s="5"/>
    </row>
    <row r="240" spans="3:12" ht="18.75">
      <c r="C240" s="5" t="s">
        <v>373</v>
      </c>
      <c r="D240" s="2"/>
      <c r="E240" s="12">
        <v>1</v>
      </c>
      <c r="F240" s="12" t="s">
        <v>122</v>
      </c>
      <c r="G240" s="16" t="s">
        <v>118</v>
      </c>
      <c r="H240" s="16">
        <f>3.785*H241</f>
        <v>123.0125</v>
      </c>
      <c r="I240" s="12" t="s">
        <v>119</v>
      </c>
      <c r="J240" s="2"/>
      <c r="L240" s="5"/>
    </row>
    <row r="241" spans="3:12" ht="18.75">
      <c r="D241" s="2"/>
      <c r="E241" s="12">
        <v>1</v>
      </c>
      <c r="F241" s="12" t="s">
        <v>123</v>
      </c>
      <c r="G241" s="12" t="s">
        <v>118</v>
      </c>
      <c r="H241" s="12">
        <v>32.5</v>
      </c>
      <c r="I241" s="12" t="s">
        <v>119</v>
      </c>
      <c r="J241" s="2"/>
      <c r="L241" s="5"/>
    </row>
    <row r="242" spans="3:12" ht="18.75">
      <c r="D242" s="2"/>
      <c r="E242" s="12">
        <v>1</v>
      </c>
      <c r="F242" s="12" t="s">
        <v>37</v>
      </c>
      <c r="G242" s="12" t="s">
        <v>118</v>
      </c>
      <c r="H242" s="12">
        <v>43.3</v>
      </c>
      <c r="I242" s="12" t="s">
        <v>119</v>
      </c>
      <c r="J242" s="2"/>
      <c r="L242" s="5"/>
    </row>
    <row r="243" spans="3:12" ht="18.75">
      <c r="D243" s="2"/>
      <c r="E243" s="12">
        <v>1</v>
      </c>
      <c r="F243" s="12" t="s">
        <v>123</v>
      </c>
      <c r="G243" s="12" t="s">
        <v>118</v>
      </c>
      <c r="H243" s="12">
        <v>0.75</v>
      </c>
      <c r="I243" s="12" t="s">
        <v>37</v>
      </c>
      <c r="J243" s="2"/>
      <c r="L243" s="5"/>
    </row>
    <row r="244" spans="3:12" ht="18.75">
      <c r="D244" s="2"/>
      <c r="I244" s="2"/>
      <c r="J244" s="2"/>
      <c r="L244" s="5"/>
    </row>
    <row r="245" spans="3:12" ht="18.75">
      <c r="C245" s="5" t="s">
        <v>374</v>
      </c>
      <c r="D245" s="2"/>
      <c r="E245" s="12">
        <v>1</v>
      </c>
      <c r="F245" s="12" t="s">
        <v>122</v>
      </c>
      <c r="G245" s="16" t="s">
        <v>118</v>
      </c>
      <c r="H245" s="16">
        <f>3.785*H246</f>
        <v>79.106499999999997</v>
      </c>
      <c r="I245" s="12" t="s">
        <v>119</v>
      </c>
      <c r="J245" s="2"/>
      <c r="L245" s="5"/>
    </row>
    <row r="246" spans="3:12" ht="18.75">
      <c r="D246" s="2"/>
      <c r="E246" s="12">
        <v>1</v>
      </c>
      <c r="F246" s="12" t="s">
        <v>123</v>
      </c>
      <c r="G246" s="12" t="s">
        <v>118</v>
      </c>
      <c r="H246" s="12">
        <v>20.9</v>
      </c>
      <c r="I246" s="12" t="s">
        <v>119</v>
      </c>
      <c r="J246" s="2"/>
      <c r="L246" s="5"/>
    </row>
    <row r="247" spans="3:12" ht="18.75">
      <c r="D247" s="2"/>
      <c r="E247" s="12">
        <v>1</v>
      </c>
      <c r="F247" s="12" t="s">
        <v>37</v>
      </c>
      <c r="G247" s="12" t="s">
        <v>118</v>
      </c>
      <c r="H247" s="12">
        <v>27.9</v>
      </c>
      <c r="I247" s="12" t="s">
        <v>119</v>
      </c>
      <c r="J247" s="2"/>
    </row>
    <row r="248" spans="3:12" ht="18.75">
      <c r="D248" s="2"/>
      <c r="E248" s="12">
        <v>1</v>
      </c>
      <c r="F248" s="12" t="s">
        <v>123</v>
      </c>
      <c r="G248" s="12" t="s">
        <v>118</v>
      </c>
      <c r="H248" s="12">
        <v>0.75</v>
      </c>
      <c r="I248" s="12" t="s">
        <v>37</v>
      </c>
      <c r="J248" s="2"/>
    </row>
    <row r="249" spans="3:12">
      <c r="D249" s="2"/>
      <c r="I249" s="2"/>
      <c r="J249" s="2"/>
    </row>
    <row r="250" spans="3:12" ht="18.75">
      <c r="C250" s="5" t="s">
        <v>375</v>
      </c>
      <c r="D250" s="2"/>
      <c r="E250" s="12">
        <v>1</v>
      </c>
      <c r="F250" s="12" t="s">
        <v>122</v>
      </c>
      <c r="G250" s="16" t="s">
        <v>118</v>
      </c>
      <c r="H250" s="16">
        <f>3.785*H251</f>
        <v>85.919499999999999</v>
      </c>
      <c r="I250" s="12" t="s">
        <v>119</v>
      </c>
      <c r="J250" s="2"/>
    </row>
    <row r="251" spans="3:12" ht="18.75">
      <c r="D251" s="2"/>
      <c r="E251" s="12">
        <v>1</v>
      </c>
      <c r="F251" s="12" t="s">
        <v>123</v>
      </c>
      <c r="G251" s="12" t="s">
        <v>118</v>
      </c>
      <c r="H251" s="12">
        <v>22.7</v>
      </c>
      <c r="I251" s="12" t="s">
        <v>119</v>
      </c>
      <c r="J251" s="2"/>
    </row>
    <row r="252" spans="3:12" ht="18.75">
      <c r="D252" s="2"/>
      <c r="E252" s="12">
        <v>1</v>
      </c>
      <c r="F252" s="12" t="s">
        <v>37</v>
      </c>
      <c r="G252" s="12" t="s">
        <v>118</v>
      </c>
      <c r="H252" s="12">
        <v>30.2</v>
      </c>
      <c r="I252" s="12" t="s">
        <v>119</v>
      </c>
      <c r="J252" s="2"/>
    </row>
    <row r="253" spans="3:12" ht="18.75">
      <c r="D253" s="2"/>
      <c r="E253" s="12">
        <v>1</v>
      </c>
      <c r="F253" s="12" t="s">
        <v>123</v>
      </c>
      <c r="G253" s="12" t="s">
        <v>118</v>
      </c>
      <c r="H253" s="12">
        <v>0.75</v>
      </c>
      <c r="I253" s="12" t="s">
        <v>37</v>
      </c>
      <c r="J253" s="2"/>
    </row>
    <row r="254" spans="3:12">
      <c r="D254" s="2"/>
      <c r="I254" s="2"/>
      <c r="J254" s="2"/>
    </row>
    <row r="255" spans="3:12" ht="18.75">
      <c r="C255" s="12" t="s">
        <v>100</v>
      </c>
      <c r="D255" s="12"/>
      <c r="E255" s="12">
        <v>1</v>
      </c>
      <c r="F255" s="12" t="s">
        <v>173</v>
      </c>
      <c r="G255" s="12" t="s">
        <v>118</v>
      </c>
      <c r="H255" s="12">
        <v>38.200000000000003</v>
      </c>
      <c r="I255" s="12" t="s">
        <v>119</v>
      </c>
      <c r="J255" s="12"/>
    </row>
    <row r="256" spans="3:12" ht="18.75">
      <c r="C256" s="12"/>
      <c r="D256" s="12"/>
      <c r="E256" s="12">
        <v>1</v>
      </c>
      <c r="F256" s="12" t="s">
        <v>37</v>
      </c>
      <c r="G256" s="12" t="s">
        <v>118</v>
      </c>
      <c r="H256" s="12">
        <v>53.2</v>
      </c>
      <c r="I256" s="12" t="s">
        <v>119</v>
      </c>
      <c r="J256" s="12"/>
    </row>
    <row r="257" spans="3:11" ht="18.75">
      <c r="C257" s="12"/>
      <c r="D257" s="12"/>
      <c r="E257" s="12">
        <v>1</v>
      </c>
      <c r="F257" s="12" t="s">
        <v>173</v>
      </c>
      <c r="G257" s="12" t="s">
        <v>118</v>
      </c>
      <c r="H257" s="12">
        <v>0.71699999999999997</v>
      </c>
      <c r="I257" s="12" t="s">
        <v>37</v>
      </c>
      <c r="J257" s="12"/>
    </row>
    <row r="258" spans="3:11">
      <c r="D258" s="2"/>
      <c r="I258" s="2"/>
      <c r="J258" s="2"/>
    </row>
    <row r="259" spans="3:11">
      <c r="D259" s="2"/>
      <c r="I259" s="2"/>
      <c r="J259" s="2"/>
    </row>
    <row r="260" spans="3:11" ht="18.75">
      <c r="C260" s="12" t="s">
        <v>286</v>
      </c>
      <c r="D260" s="12"/>
      <c r="E260" s="12">
        <v>1</v>
      </c>
      <c r="F260" s="12" t="s">
        <v>122</v>
      </c>
      <c r="G260" s="16" t="s">
        <v>118</v>
      </c>
      <c r="H260" s="16">
        <f>3.785*H261</f>
        <v>83.459250000000011</v>
      </c>
      <c r="I260" s="12" t="s">
        <v>119</v>
      </c>
      <c r="J260" s="12"/>
      <c r="K260" t="s">
        <v>376</v>
      </c>
    </row>
    <row r="261" spans="3:11" ht="18.75">
      <c r="C261" s="12"/>
      <c r="D261" s="12"/>
      <c r="E261" s="12">
        <v>1</v>
      </c>
      <c r="F261" s="12" t="s">
        <v>123</v>
      </c>
      <c r="G261" s="12" t="s">
        <v>118</v>
      </c>
      <c r="H261" s="12">
        <f>H262*0.45</f>
        <v>22.05</v>
      </c>
      <c r="I261" s="12" t="s">
        <v>119</v>
      </c>
      <c r="J261" s="12"/>
      <c r="K261" s="15" t="s">
        <v>145</v>
      </c>
    </row>
    <row r="262" spans="3:11" ht="18.75">
      <c r="C262" s="12"/>
      <c r="D262" s="12"/>
      <c r="E262" s="12">
        <v>1</v>
      </c>
      <c r="F262" s="12" t="s">
        <v>37</v>
      </c>
      <c r="G262" s="12" t="s">
        <v>118</v>
      </c>
      <c r="H262" s="12">
        <v>49</v>
      </c>
      <c r="I262" s="12" t="s">
        <v>119</v>
      </c>
      <c r="J262" s="12"/>
      <c r="K262" s="15" t="s">
        <v>145</v>
      </c>
    </row>
    <row r="263" spans="3:11" ht="18.75">
      <c r="C263" s="12"/>
      <c r="D263" s="12"/>
      <c r="E263" s="12">
        <v>1</v>
      </c>
      <c r="F263" s="12" t="s">
        <v>37</v>
      </c>
      <c r="G263" s="26" t="s">
        <v>118</v>
      </c>
      <c r="H263" s="26">
        <f>1/0.45</f>
        <v>2.2222222222222223</v>
      </c>
      <c r="I263" s="12" t="s">
        <v>123</v>
      </c>
      <c r="J263" s="12"/>
      <c r="K263" s="15" t="s">
        <v>145</v>
      </c>
    </row>
    <row r="264" spans="3:11" ht="18.75">
      <c r="C264" s="12"/>
      <c r="D264" s="12"/>
      <c r="E264" s="12"/>
      <c r="F264" s="12"/>
      <c r="G264" s="12"/>
      <c r="H264" s="12"/>
      <c r="I264" s="12"/>
      <c r="J264" s="12"/>
      <c r="K264" s="12"/>
    </row>
    <row r="265" spans="3:11" ht="18.75">
      <c r="C265" s="12" t="s">
        <v>128</v>
      </c>
      <c r="D265" s="12"/>
      <c r="E265" s="12">
        <v>1</v>
      </c>
      <c r="F265" s="12" t="s">
        <v>122</v>
      </c>
      <c r="G265" s="16" t="s">
        <v>118</v>
      </c>
      <c r="H265" s="16">
        <f>3.785*H266</f>
        <v>92.353999999999999</v>
      </c>
      <c r="I265" s="12" t="s">
        <v>119</v>
      </c>
      <c r="J265" s="12"/>
      <c r="K265" s="12"/>
    </row>
    <row r="266" spans="3:11" ht="18.75">
      <c r="C266" s="12"/>
      <c r="D266" s="12"/>
      <c r="E266" s="12">
        <v>1</v>
      </c>
      <c r="F266" s="12" t="s">
        <v>123</v>
      </c>
      <c r="G266" s="12" t="s">
        <v>118</v>
      </c>
      <c r="H266" s="12">
        <v>24.4</v>
      </c>
      <c r="I266" s="12" t="s">
        <v>119</v>
      </c>
      <c r="J266" s="12"/>
      <c r="K266" s="15" t="s">
        <v>145</v>
      </c>
    </row>
    <row r="267" spans="3:11" ht="18.75">
      <c r="C267" s="12"/>
      <c r="D267" s="12"/>
      <c r="E267" s="12">
        <v>1</v>
      </c>
      <c r="F267" s="12" t="s">
        <v>37</v>
      </c>
      <c r="G267" s="12" t="s">
        <v>118</v>
      </c>
      <c r="H267" s="12">
        <v>45.2</v>
      </c>
      <c r="I267" s="12" t="s">
        <v>119</v>
      </c>
      <c r="J267" s="12"/>
      <c r="K267" s="15" t="s">
        <v>145</v>
      </c>
    </row>
    <row r="268" spans="3:11" ht="18.75">
      <c r="C268" s="12"/>
      <c r="D268" s="12"/>
      <c r="E268" s="12">
        <v>1</v>
      </c>
      <c r="F268" s="12" t="s">
        <v>37</v>
      </c>
      <c r="G268" s="26" t="s">
        <v>118</v>
      </c>
      <c r="H268" s="26">
        <f>1/0.54</f>
        <v>1.8518518518518516</v>
      </c>
      <c r="I268" s="12" t="s">
        <v>123</v>
      </c>
      <c r="J268" s="12"/>
      <c r="K268" s="15" t="s">
        <v>145</v>
      </c>
    </row>
    <row r="269" spans="3:11" ht="18.75">
      <c r="C269" s="12"/>
      <c r="D269" s="12"/>
      <c r="E269" s="12"/>
      <c r="F269" s="12"/>
      <c r="G269" s="12"/>
      <c r="H269" s="12"/>
      <c r="I269" s="12"/>
      <c r="J269" s="12"/>
      <c r="K269" s="12"/>
    </row>
    <row r="270" spans="3:11" ht="18.75">
      <c r="C270" s="12" t="s">
        <v>150</v>
      </c>
      <c r="D270" s="12"/>
      <c r="E270" s="12">
        <v>1</v>
      </c>
      <c r="F270" s="12" t="s">
        <v>122</v>
      </c>
      <c r="G270" s="12" t="s">
        <v>118</v>
      </c>
      <c r="H270" s="12"/>
      <c r="I270" s="12" t="s">
        <v>119</v>
      </c>
      <c r="J270" s="12"/>
      <c r="K270" s="15" t="s">
        <v>151</v>
      </c>
    </row>
    <row r="271" spans="3:11" ht="18.75">
      <c r="C271" s="12"/>
      <c r="D271" s="12"/>
      <c r="E271" s="12">
        <v>1</v>
      </c>
      <c r="F271" s="12" t="s">
        <v>123</v>
      </c>
      <c r="G271" s="16" t="s">
        <v>118</v>
      </c>
      <c r="H271" s="16">
        <f>0.17*H272</f>
        <v>6.4600000000000009</v>
      </c>
      <c r="I271" s="12" t="s">
        <v>119</v>
      </c>
      <c r="J271" s="12"/>
      <c r="K271" s="12"/>
    </row>
    <row r="272" spans="3:11" ht="18.75">
      <c r="C272" s="12"/>
      <c r="D272" s="12"/>
      <c r="E272" s="12">
        <v>1</v>
      </c>
      <c r="F272" s="12" t="s">
        <v>37</v>
      </c>
      <c r="G272" s="16" t="s">
        <v>118</v>
      </c>
      <c r="H272" s="16">
        <v>38</v>
      </c>
      <c r="I272" s="12" t="s">
        <v>119</v>
      </c>
      <c r="J272" s="12"/>
      <c r="K272" s="12"/>
    </row>
    <row r="273" spans="3:11" ht="18.75">
      <c r="C273" s="12"/>
      <c r="D273" s="12"/>
      <c r="E273" s="12"/>
      <c r="F273" s="12"/>
      <c r="G273" s="12"/>
      <c r="H273" s="12"/>
      <c r="I273" s="12"/>
      <c r="J273" s="12"/>
      <c r="K273" s="12"/>
    </row>
    <row r="274" spans="3:11" ht="18.75">
      <c r="C274" s="12" t="s">
        <v>156</v>
      </c>
      <c r="D274" s="12"/>
      <c r="E274" s="12">
        <v>1</v>
      </c>
      <c r="F274" s="12" t="s">
        <v>122</v>
      </c>
      <c r="G274" s="16" t="s">
        <v>118</v>
      </c>
      <c r="H274" s="16">
        <f>3.785*H275</f>
        <v>131.71799999999999</v>
      </c>
      <c r="I274" s="12" t="s">
        <v>119</v>
      </c>
      <c r="J274" s="12"/>
      <c r="K274" s="12"/>
    </row>
    <row r="275" spans="3:11" ht="18.75">
      <c r="C275" s="12"/>
      <c r="D275" s="12"/>
      <c r="E275" s="12">
        <v>1</v>
      </c>
      <c r="F275" s="12" t="s">
        <v>123</v>
      </c>
      <c r="G275" s="12" t="s">
        <v>118</v>
      </c>
      <c r="H275" s="12">
        <v>34.799999999999997</v>
      </c>
      <c r="I275" s="12" t="s">
        <v>119</v>
      </c>
      <c r="J275" s="12"/>
      <c r="K275" s="12"/>
    </row>
    <row r="276" spans="3:11" ht="18.75">
      <c r="C276" s="12"/>
      <c r="D276" s="12"/>
      <c r="E276" s="12">
        <v>1</v>
      </c>
      <c r="F276" s="12" t="s">
        <v>37</v>
      </c>
      <c r="G276" s="12" t="s">
        <v>118</v>
      </c>
      <c r="H276" s="12">
        <v>43.5</v>
      </c>
      <c r="I276" s="12" t="s">
        <v>119</v>
      </c>
      <c r="J276" s="12"/>
      <c r="K276" s="12"/>
    </row>
    <row r="277" spans="3:11" ht="18.75">
      <c r="D277" s="2"/>
      <c r="E277" s="12">
        <v>1</v>
      </c>
      <c r="F277" s="12" t="s">
        <v>123</v>
      </c>
      <c r="G277" s="5" t="s">
        <v>118</v>
      </c>
      <c r="H277" s="5">
        <v>0.8</v>
      </c>
      <c r="I277" s="28" t="s">
        <v>37</v>
      </c>
      <c r="J277" s="2"/>
    </row>
    <row r="278" spans="3:11">
      <c r="D278" s="2"/>
      <c r="I278" s="2"/>
      <c r="J278" s="2"/>
    </row>
    <row r="279" spans="3:11" ht="18.75">
      <c r="C279" s="12" t="s">
        <v>161</v>
      </c>
      <c r="D279" s="12"/>
      <c r="E279" s="12">
        <v>1</v>
      </c>
      <c r="F279" s="12" t="s">
        <v>122</v>
      </c>
      <c r="G279" s="16" t="s">
        <v>118</v>
      </c>
      <c r="H279" s="16">
        <f>3.785*H280</f>
        <v>128.3115</v>
      </c>
      <c r="I279" s="12" t="s">
        <v>119</v>
      </c>
      <c r="J279" s="2"/>
    </row>
    <row r="280" spans="3:11" ht="18.75">
      <c r="C280" s="12"/>
      <c r="D280" s="12"/>
      <c r="E280" s="12">
        <v>1</v>
      </c>
      <c r="F280" s="12" t="s">
        <v>123</v>
      </c>
      <c r="G280" s="12" t="s">
        <v>118</v>
      </c>
      <c r="H280" s="12">
        <v>33.9</v>
      </c>
      <c r="I280" s="12" t="s">
        <v>119</v>
      </c>
      <c r="J280" s="2"/>
    </row>
    <row r="281" spans="3:11" ht="18.75">
      <c r="C281" s="12"/>
      <c r="D281" s="12"/>
      <c r="E281" s="12">
        <v>1</v>
      </c>
      <c r="F281" s="12" t="s">
        <v>37</v>
      </c>
      <c r="G281" s="12" t="s">
        <v>118</v>
      </c>
      <c r="H281" s="12">
        <v>44</v>
      </c>
      <c r="I281" s="12" t="s">
        <v>119</v>
      </c>
      <c r="J281" s="2"/>
    </row>
    <row r="282" spans="3:11" ht="18.75">
      <c r="D282" s="2"/>
      <c r="E282" s="12">
        <v>1</v>
      </c>
      <c r="F282" s="12" t="s">
        <v>123</v>
      </c>
      <c r="G282" s="5" t="s">
        <v>118</v>
      </c>
      <c r="H282" s="5">
        <v>0.77</v>
      </c>
      <c r="I282" s="28" t="s">
        <v>37</v>
      </c>
      <c r="J282" s="2"/>
    </row>
    <row r="283" spans="3:11">
      <c r="D283" s="2"/>
      <c r="I283" s="2"/>
      <c r="J283" s="2"/>
    </row>
    <row r="284" spans="3:11" ht="18.75">
      <c r="C284" s="12" t="s">
        <v>167</v>
      </c>
      <c r="D284" s="12"/>
      <c r="E284" s="12">
        <v>1</v>
      </c>
      <c r="F284" s="12" t="s">
        <v>123</v>
      </c>
      <c r="G284" s="16" t="s">
        <v>118</v>
      </c>
      <c r="H284" s="16">
        <f>H285*0.84</f>
        <v>35.868000000000002</v>
      </c>
      <c r="I284" s="12" t="s">
        <v>119</v>
      </c>
      <c r="J284" s="2"/>
    </row>
    <row r="285" spans="3:11" ht="18.75">
      <c r="C285" s="12"/>
      <c r="D285" s="12"/>
      <c r="E285" s="12">
        <v>1</v>
      </c>
      <c r="F285" s="12" t="s">
        <v>37</v>
      </c>
      <c r="G285" s="12" t="s">
        <v>118</v>
      </c>
      <c r="H285" s="12">
        <v>42.7</v>
      </c>
      <c r="I285" s="12" t="s">
        <v>119</v>
      </c>
      <c r="J285" s="2"/>
    </row>
    <row r="286" spans="3:11" ht="18.75">
      <c r="D286" s="2"/>
      <c r="E286" s="12">
        <v>1</v>
      </c>
      <c r="F286" s="12" t="s">
        <v>37</v>
      </c>
      <c r="G286" s="27" t="s">
        <v>118</v>
      </c>
      <c r="H286" s="27">
        <f>1/0.84</f>
        <v>1.1904761904761905</v>
      </c>
      <c r="I286" s="28" t="s">
        <v>123</v>
      </c>
      <c r="J286" s="2"/>
    </row>
    <row r="287" spans="3:11">
      <c r="D287" s="2"/>
      <c r="I287" s="2"/>
      <c r="J287" s="2"/>
    </row>
    <row r="288" spans="3:11" ht="18.75">
      <c r="C288" s="12" t="s">
        <v>137</v>
      </c>
      <c r="D288" s="12"/>
      <c r="E288" s="12">
        <v>1</v>
      </c>
      <c r="F288" s="12" t="s">
        <v>123</v>
      </c>
      <c r="G288" s="12" t="s">
        <v>118</v>
      </c>
      <c r="H288" s="12">
        <f>H290*0.97</f>
        <v>39.769999999999996</v>
      </c>
      <c r="I288" s="12" t="s">
        <v>119</v>
      </c>
      <c r="J288" s="12"/>
      <c r="K288" s="12"/>
    </row>
    <row r="289" spans="3:11" ht="18.75">
      <c r="C289" s="12"/>
      <c r="D289" s="12"/>
      <c r="E289" s="12">
        <v>1</v>
      </c>
      <c r="F289" s="12" t="s">
        <v>173</v>
      </c>
      <c r="G289" s="12" t="s">
        <v>118</v>
      </c>
      <c r="H289" s="12">
        <f>1000*H288</f>
        <v>39769.999999999993</v>
      </c>
      <c r="I289" s="12" t="s">
        <v>119</v>
      </c>
      <c r="J289" s="12"/>
      <c r="K289" s="12"/>
    </row>
    <row r="290" spans="3:11" ht="18.75">
      <c r="C290" s="12"/>
      <c r="D290" s="12"/>
      <c r="E290" s="12">
        <v>1</v>
      </c>
      <c r="F290" s="12" t="s">
        <v>37</v>
      </c>
      <c r="G290" s="12" t="s">
        <v>118</v>
      </c>
      <c r="H290" s="12">
        <v>41</v>
      </c>
      <c r="I290" s="12" t="s">
        <v>119</v>
      </c>
      <c r="J290" s="12"/>
      <c r="K290" s="12"/>
    </row>
    <row r="291" spans="3:11" ht="18.75">
      <c r="C291" s="12"/>
      <c r="D291" s="12"/>
      <c r="E291" s="12">
        <v>1</v>
      </c>
      <c r="F291" s="12" t="s">
        <v>37</v>
      </c>
      <c r="G291" s="26" t="s">
        <v>118</v>
      </c>
      <c r="H291" s="26">
        <f>1/0.97</f>
        <v>1.0309278350515465</v>
      </c>
      <c r="I291" s="12" t="s">
        <v>123</v>
      </c>
      <c r="J291" s="12"/>
      <c r="K291" s="12"/>
    </row>
    <row r="292" spans="3:11" ht="18.75">
      <c r="C292" s="12"/>
      <c r="D292" s="12"/>
      <c r="E292" s="12"/>
      <c r="F292" s="12"/>
      <c r="G292" s="12"/>
      <c r="H292" s="12"/>
      <c r="I292" s="12"/>
      <c r="J292" s="12"/>
      <c r="K292" s="12"/>
    </row>
    <row r="293" spans="3:11" ht="18.75">
      <c r="C293" s="12" t="s">
        <v>179</v>
      </c>
      <c r="D293" s="12"/>
      <c r="E293" s="12">
        <v>1</v>
      </c>
      <c r="F293" s="12" t="s">
        <v>37</v>
      </c>
      <c r="G293" s="12" t="s">
        <v>118</v>
      </c>
      <c r="H293" s="12">
        <v>27</v>
      </c>
      <c r="I293" s="12" t="s">
        <v>119</v>
      </c>
      <c r="J293" s="12"/>
      <c r="K293" s="12" t="s">
        <v>180</v>
      </c>
    </row>
    <row r="294" spans="3:11" ht="18.75">
      <c r="C294" s="12"/>
      <c r="D294" s="12"/>
      <c r="E294" s="12">
        <v>1</v>
      </c>
      <c r="F294" s="12" t="s">
        <v>37</v>
      </c>
      <c r="G294" s="12" t="s">
        <v>118</v>
      </c>
      <c r="H294" s="12">
        <v>23</v>
      </c>
      <c r="I294" s="12" t="s">
        <v>119</v>
      </c>
      <c r="J294" s="12"/>
      <c r="K294" s="12" t="s">
        <v>183</v>
      </c>
    </row>
    <row r="295" spans="3:11" ht="18.75">
      <c r="C295" s="12"/>
      <c r="D295" s="12"/>
      <c r="E295" s="12">
        <v>1</v>
      </c>
      <c r="F295" s="12" t="s">
        <v>37</v>
      </c>
      <c r="G295" s="12" t="s">
        <v>118</v>
      </c>
      <c r="H295" s="12">
        <v>15</v>
      </c>
      <c r="I295" s="12" t="s">
        <v>119</v>
      </c>
      <c r="J295" s="12"/>
      <c r="K295" s="12" t="s">
        <v>185</v>
      </c>
    </row>
    <row r="296" spans="3:11" ht="18.75">
      <c r="C296" s="12"/>
      <c r="D296" s="12"/>
      <c r="E296" s="12">
        <v>1</v>
      </c>
      <c r="F296" s="12" t="s">
        <v>123</v>
      </c>
      <c r="G296" s="12" t="s">
        <v>118</v>
      </c>
      <c r="H296" s="12">
        <v>1.32</v>
      </c>
      <c r="I296" s="12" t="s">
        <v>37</v>
      </c>
      <c r="J296" s="12"/>
      <c r="K296" s="12"/>
    </row>
    <row r="297" spans="3:11" ht="18.75">
      <c r="C297" s="12"/>
      <c r="D297" s="12"/>
      <c r="E297" s="12">
        <v>1</v>
      </c>
      <c r="F297" s="12" t="s">
        <v>188</v>
      </c>
      <c r="G297" s="12" t="s">
        <v>118</v>
      </c>
      <c r="H297" s="12">
        <v>1800</v>
      </c>
      <c r="I297" s="12" t="s">
        <v>189</v>
      </c>
      <c r="J297" s="12"/>
      <c r="K297" s="12"/>
    </row>
    <row r="298" spans="3:11">
      <c r="D298" s="2"/>
      <c r="I298" s="2"/>
      <c r="J298" s="2"/>
    </row>
    <row r="299" spans="3:11">
      <c r="D299" s="2"/>
      <c r="I299" s="2"/>
      <c r="J299" s="2"/>
    </row>
    <row r="300" spans="3:11">
      <c r="D300" s="2"/>
      <c r="I300" s="2"/>
      <c r="J300" s="2"/>
    </row>
    <row r="301" spans="3:11">
      <c r="D301" s="2"/>
      <c r="I301" s="2"/>
      <c r="J301" s="2"/>
    </row>
    <row r="302" spans="3:11">
      <c r="D302" s="2"/>
      <c r="I302" s="2"/>
      <c r="J302" s="2"/>
    </row>
    <row r="303" spans="3:11">
      <c r="D303" s="2"/>
      <c r="I303" s="2"/>
      <c r="J303" s="2"/>
    </row>
    <row r="304" spans="3:11">
      <c r="D304" s="2"/>
      <c r="I304" s="2"/>
      <c r="J304" s="2"/>
    </row>
    <row r="305" spans="4:10">
      <c r="D305" s="2"/>
      <c r="I305" s="2"/>
      <c r="J305" s="2"/>
    </row>
    <row r="306" spans="4:10">
      <c r="D306" s="2"/>
      <c r="I306" s="2"/>
      <c r="J306" s="2"/>
    </row>
    <row r="307" spans="4:10">
      <c r="D307" s="2"/>
      <c r="I307" s="2"/>
      <c r="J307" s="2"/>
    </row>
    <row r="308" spans="4:10">
      <c r="D308" s="2"/>
      <c r="I308" s="2"/>
      <c r="J308" s="2"/>
    </row>
    <row r="309" spans="4:10">
      <c r="D309" s="2"/>
      <c r="I309" s="2"/>
      <c r="J309" s="2"/>
    </row>
    <row r="310" spans="4:10">
      <c r="D310" s="2"/>
      <c r="I310" s="2"/>
      <c r="J310" s="2"/>
    </row>
    <row r="311" spans="4:10">
      <c r="D311" s="2"/>
      <c r="I311" s="2"/>
      <c r="J311" s="2"/>
    </row>
    <row r="312" spans="4:10">
      <c r="D312" s="2"/>
      <c r="I312" s="2"/>
      <c r="J312" s="2"/>
    </row>
    <row r="313" spans="4:10">
      <c r="D313" s="2"/>
      <c r="I313" s="2"/>
      <c r="J313" s="2"/>
    </row>
    <row r="314" spans="4:10">
      <c r="D314" s="2"/>
      <c r="I314" s="2"/>
      <c r="J314" s="2"/>
    </row>
    <row r="315" spans="4:10">
      <c r="D315" s="2"/>
      <c r="I315" s="2"/>
      <c r="J315" s="2"/>
    </row>
    <row r="316" spans="4:10">
      <c r="D316" s="2"/>
      <c r="I316" s="2"/>
      <c r="J316" s="2"/>
    </row>
    <row r="317" spans="4:10">
      <c r="D317" s="2"/>
      <c r="I317" s="2"/>
      <c r="J317" s="2"/>
    </row>
    <row r="318" spans="4:10">
      <c r="D318" s="2"/>
      <c r="I318" s="2"/>
      <c r="J318" s="2"/>
    </row>
    <row r="319" spans="4:10">
      <c r="D319" s="2"/>
      <c r="I319" s="2"/>
      <c r="J319" s="2"/>
    </row>
    <row r="320" spans="4:10">
      <c r="D320" s="2"/>
      <c r="I320" s="2"/>
      <c r="J320" s="2"/>
    </row>
    <row r="321" spans="4:10">
      <c r="D321" s="2"/>
      <c r="I321" s="2"/>
      <c r="J321" s="2"/>
    </row>
    <row r="322" spans="4:10">
      <c r="D322" s="2"/>
      <c r="I322" s="2"/>
      <c r="J322" s="2"/>
    </row>
    <row r="323" spans="4:10">
      <c r="D323" s="2"/>
      <c r="I323" s="2"/>
      <c r="J323" s="2"/>
    </row>
    <row r="324" spans="4:10">
      <c r="D324" s="2"/>
      <c r="I324" s="2"/>
      <c r="J324" s="2"/>
    </row>
    <row r="325" spans="4:10">
      <c r="D325" s="2"/>
      <c r="I325" s="2"/>
      <c r="J325" s="2"/>
    </row>
    <row r="326" spans="4:10">
      <c r="D326" s="2"/>
      <c r="I326" s="2"/>
      <c r="J326" s="2"/>
    </row>
    <row r="327" spans="4:10">
      <c r="D327" s="2"/>
      <c r="I327" s="2"/>
      <c r="J327" s="2"/>
    </row>
    <row r="328" spans="4:10">
      <c r="D328" s="2"/>
      <c r="I328" s="2"/>
      <c r="J328" s="2"/>
    </row>
    <row r="329" spans="4:10">
      <c r="D329" s="2"/>
      <c r="I329" s="2"/>
      <c r="J329" s="2"/>
    </row>
    <row r="330" spans="4:10">
      <c r="D330" s="2"/>
      <c r="I330" s="2"/>
      <c r="J330" s="2"/>
    </row>
    <row r="331" spans="4:10">
      <c r="D331" s="2"/>
      <c r="I331" s="2"/>
      <c r="J331" s="2"/>
    </row>
    <row r="332" spans="4:10">
      <c r="D332" s="2"/>
      <c r="I332" s="2"/>
      <c r="J332" s="2"/>
    </row>
    <row r="333" spans="4:10">
      <c r="D333" s="2"/>
      <c r="I333" s="2"/>
      <c r="J333" s="2"/>
    </row>
    <row r="334" spans="4:10">
      <c r="D334" s="2"/>
      <c r="I334" s="2"/>
      <c r="J334" s="2"/>
    </row>
    <row r="335" spans="4:10">
      <c r="D335" s="2"/>
      <c r="I335" s="2"/>
      <c r="J335" s="2"/>
    </row>
    <row r="336" spans="4:10">
      <c r="D336" s="2"/>
      <c r="I336" s="2"/>
      <c r="J336" s="2"/>
    </row>
    <row r="337" spans="4:10">
      <c r="D337" s="2"/>
      <c r="I337" s="2"/>
      <c r="J337" s="2"/>
    </row>
    <row r="338" spans="4:10">
      <c r="D338" s="2"/>
      <c r="I338" s="2"/>
      <c r="J338" s="2"/>
    </row>
    <row r="339" spans="4:10">
      <c r="D339" s="2"/>
      <c r="I339" s="2"/>
      <c r="J339" s="2"/>
    </row>
    <row r="340" spans="4:10">
      <c r="D340" s="2"/>
      <c r="I340" s="2"/>
      <c r="J340" s="2"/>
    </row>
    <row r="341" spans="4:10">
      <c r="D341" s="2"/>
      <c r="I341" s="2"/>
      <c r="J341" s="2"/>
    </row>
    <row r="342" spans="4:10">
      <c r="D342" s="2"/>
      <c r="I342" s="2"/>
      <c r="J342" s="2"/>
    </row>
    <row r="343" spans="4:10">
      <c r="D343" s="2"/>
      <c r="I343" s="2"/>
      <c r="J343" s="2"/>
    </row>
    <row r="344" spans="4:10">
      <c r="D344" s="2"/>
      <c r="I344" s="2"/>
      <c r="J344" s="2"/>
    </row>
    <row r="345" spans="4:10">
      <c r="D345" s="2"/>
      <c r="I345" s="2"/>
      <c r="J345" s="2"/>
    </row>
    <row r="346" spans="4:10">
      <c r="D346" s="2"/>
      <c r="I346" s="2"/>
      <c r="J346" s="2"/>
    </row>
    <row r="347" spans="4:10">
      <c r="D347" s="2"/>
      <c r="I347" s="2"/>
      <c r="J347" s="2"/>
    </row>
  </sheetData>
  <hyperlinks>
    <hyperlink ref="L5" r:id="rId1"/>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297"/>
  <sheetViews>
    <sheetView showGridLines="0" topLeftCell="A124" zoomScale="38" zoomScaleNormal="90" workbookViewId="0">
      <selection sqref="A1:P183"/>
    </sheetView>
  </sheetViews>
  <sheetFormatPr defaultColWidth="10.875" defaultRowHeight="15.75"/>
  <cols>
    <col min="1" max="1" width="6.25" customWidth="1"/>
    <col min="2" max="2" width="32.25" customWidth="1"/>
    <col min="3" max="3" width="45.75" customWidth="1"/>
    <col min="4" max="4" width="16.75" style="2" bestFit="1" customWidth="1"/>
    <col min="5" max="6" width="18.25" customWidth="1"/>
    <col min="7" max="7" width="15.5" customWidth="1"/>
    <col min="8" max="8" width="14.875" customWidth="1"/>
    <col min="9" max="9" width="10.875" style="2"/>
    <col min="10" max="10" width="13.375" style="2" customWidth="1"/>
  </cols>
  <sheetData>
    <row r="1" spans="2:24" ht="36" customHeight="1"/>
    <row r="2" spans="2:24" ht="63">
      <c r="B2" s="17" t="s">
        <v>104</v>
      </c>
      <c r="C2" s="18" t="s">
        <v>105</v>
      </c>
      <c r="D2" s="19" t="s">
        <v>8</v>
      </c>
      <c r="E2" s="19" t="s">
        <v>252</v>
      </c>
      <c r="F2" s="19" t="s">
        <v>253</v>
      </c>
      <c r="G2" s="19" t="s">
        <v>254</v>
      </c>
      <c r="H2" s="19" t="s">
        <v>255</v>
      </c>
      <c r="I2" s="20" t="s">
        <v>256</v>
      </c>
      <c r="J2" s="20" t="s">
        <v>105</v>
      </c>
      <c r="K2" s="42"/>
      <c r="L2" s="8" t="s">
        <v>257</v>
      </c>
      <c r="M2" s="4"/>
      <c r="N2" s="4"/>
      <c r="O2" s="4"/>
      <c r="P2" s="4"/>
      <c r="Q2" s="4"/>
      <c r="R2" s="4"/>
      <c r="S2" s="4"/>
      <c r="T2" s="4"/>
      <c r="U2" s="4"/>
      <c r="V2" s="4"/>
      <c r="W2" s="4"/>
      <c r="X2" s="4"/>
    </row>
    <row r="3" spans="2:24">
      <c r="B3" s="43" t="s">
        <v>110</v>
      </c>
      <c r="C3" s="44"/>
      <c r="D3" s="45"/>
      <c r="E3" s="46"/>
      <c r="F3" s="47"/>
      <c r="G3" s="45"/>
      <c r="H3" s="45"/>
      <c r="I3" s="48"/>
      <c r="J3" s="48"/>
      <c r="K3" s="42"/>
      <c r="L3" s="4"/>
      <c r="M3" s="4"/>
      <c r="N3" s="4"/>
      <c r="O3" s="4"/>
      <c r="P3" s="4"/>
      <c r="Q3" s="4"/>
      <c r="R3" s="4"/>
      <c r="S3" s="4"/>
      <c r="T3" s="4"/>
      <c r="U3" s="4"/>
      <c r="V3" s="4"/>
      <c r="W3" s="4"/>
      <c r="X3" s="4"/>
    </row>
    <row r="4" spans="2:24">
      <c r="B4" s="49"/>
      <c r="C4" s="43" t="s">
        <v>22</v>
      </c>
      <c r="D4" s="50" t="s">
        <v>115</v>
      </c>
      <c r="E4" s="51">
        <v>2.141</v>
      </c>
      <c r="F4" s="52">
        <v>2.7839999999999998</v>
      </c>
      <c r="G4" s="49">
        <v>2.141</v>
      </c>
      <c r="H4" s="49">
        <v>0.64300000000000002</v>
      </c>
      <c r="I4" s="50" t="s">
        <v>369</v>
      </c>
      <c r="J4" s="50" t="s">
        <v>394</v>
      </c>
      <c r="K4" s="53"/>
      <c r="L4" s="6" t="s">
        <v>259</v>
      </c>
      <c r="M4" s="4"/>
      <c r="N4" s="4"/>
      <c r="O4" s="4"/>
      <c r="P4" s="4"/>
      <c r="Q4" s="4"/>
      <c r="R4" s="4"/>
      <c r="S4" s="4"/>
      <c r="T4" s="4"/>
      <c r="U4" s="4"/>
      <c r="V4" s="4"/>
      <c r="W4" s="4"/>
      <c r="X4" s="4"/>
    </row>
    <row r="5" spans="2:24">
      <c r="B5" s="49"/>
      <c r="C5" s="43" t="s">
        <v>395</v>
      </c>
      <c r="D5" s="50" t="s">
        <v>115</v>
      </c>
      <c r="E5" s="51">
        <v>2.2330000000000001</v>
      </c>
      <c r="F5" s="52">
        <v>2.8839999999999999</v>
      </c>
      <c r="G5" s="49">
        <v>2.2330000000000001</v>
      </c>
      <c r="H5" s="49">
        <v>0.65100000000000002</v>
      </c>
      <c r="I5" s="50" t="s">
        <v>369</v>
      </c>
      <c r="J5" s="50" t="s">
        <v>394</v>
      </c>
      <c r="K5" s="53"/>
      <c r="L5" s="7" t="s">
        <v>262</v>
      </c>
      <c r="M5" s="4"/>
      <c r="N5" s="4"/>
      <c r="O5" s="4"/>
      <c r="P5" s="4"/>
      <c r="Q5" s="4"/>
      <c r="R5" s="4"/>
      <c r="S5" s="4"/>
      <c r="T5" s="4"/>
      <c r="U5" s="4"/>
      <c r="V5" s="4"/>
      <c r="W5" s="4"/>
      <c r="X5" s="4"/>
    </row>
    <row r="6" spans="2:24">
      <c r="B6" s="49"/>
      <c r="C6" s="43" t="s">
        <v>120</v>
      </c>
      <c r="D6" s="50" t="s">
        <v>115</v>
      </c>
      <c r="E6" s="51">
        <v>2.3769999999999998</v>
      </c>
      <c r="F6" s="52">
        <v>3.032</v>
      </c>
      <c r="G6" s="49">
        <v>2.3769999999999998</v>
      </c>
      <c r="H6" s="49">
        <v>0.65500000000000003</v>
      </c>
      <c r="I6" s="50" t="s">
        <v>369</v>
      </c>
      <c r="J6" s="50" t="s">
        <v>394</v>
      </c>
      <c r="K6" s="53"/>
      <c r="L6" s="4"/>
      <c r="M6" s="4"/>
      <c r="N6" s="4"/>
      <c r="O6" s="4"/>
      <c r="P6" s="4"/>
      <c r="Q6" s="4"/>
      <c r="R6" s="4"/>
      <c r="S6" s="4"/>
      <c r="T6" s="4"/>
      <c r="U6" s="4"/>
      <c r="V6" s="4"/>
      <c r="W6" s="4"/>
      <c r="X6" s="4"/>
    </row>
    <row r="7" spans="2:24">
      <c r="B7" s="49"/>
      <c r="C7" s="43" t="s">
        <v>265</v>
      </c>
      <c r="D7" s="50" t="s">
        <v>115</v>
      </c>
      <c r="E7" s="51">
        <v>1.4E-2</v>
      </c>
      <c r="F7" s="52">
        <v>0.55800000000000005</v>
      </c>
      <c r="G7" s="49">
        <v>1.4E-2</v>
      </c>
      <c r="H7" s="49">
        <v>0.54300000000000004</v>
      </c>
      <c r="I7" s="50" t="s">
        <v>369</v>
      </c>
      <c r="J7" s="50" t="s">
        <v>394</v>
      </c>
      <c r="K7" s="53"/>
      <c r="L7" s="4"/>
      <c r="M7" s="4"/>
      <c r="N7" s="4"/>
      <c r="O7" s="4"/>
      <c r="P7" s="4"/>
      <c r="Q7" s="4"/>
      <c r="R7" s="4"/>
      <c r="S7" s="4"/>
      <c r="T7" s="4"/>
      <c r="U7" s="4"/>
      <c r="V7" s="4"/>
      <c r="W7" s="4"/>
      <c r="X7" s="4"/>
    </row>
    <row r="8" spans="2:24">
      <c r="B8" s="49"/>
      <c r="C8" s="43" t="s">
        <v>396</v>
      </c>
      <c r="D8" s="50"/>
      <c r="E8" s="51">
        <v>0.36899999999999999</v>
      </c>
      <c r="F8" s="52">
        <v>0.876</v>
      </c>
      <c r="G8" s="49">
        <v>0.36899999999999999</v>
      </c>
      <c r="H8" s="49">
        <v>0.50700000000000001</v>
      </c>
      <c r="I8" s="50"/>
      <c r="J8" s="50"/>
      <c r="K8" s="53"/>
      <c r="L8" s="6" t="s">
        <v>266</v>
      </c>
      <c r="M8" s="4"/>
      <c r="N8" s="4"/>
      <c r="O8" s="4"/>
      <c r="P8" s="4"/>
      <c r="Q8" s="4"/>
      <c r="R8" s="4"/>
      <c r="S8" s="4"/>
      <c r="T8" s="4"/>
      <c r="U8" s="4"/>
      <c r="V8" s="4"/>
      <c r="W8" s="4"/>
      <c r="X8" s="4"/>
    </row>
    <row r="9" spans="2:24">
      <c r="B9" s="49"/>
      <c r="C9" s="43" t="s">
        <v>23</v>
      </c>
      <c r="D9" s="50" t="s">
        <v>115</v>
      </c>
      <c r="E9" s="51">
        <v>2.4740000000000002</v>
      </c>
      <c r="F9" s="52">
        <v>3.262</v>
      </c>
      <c r="G9" s="49">
        <v>2.4740000000000002</v>
      </c>
      <c r="H9" s="49">
        <v>0.78800000000000003</v>
      </c>
      <c r="I9" s="50" t="s">
        <v>369</v>
      </c>
      <c r="J9" s="50" t="s">
        <v>394</v>
      </c>
      <c r="K9" s="53"/>
      <c r="L9" s="4" t="s">
        <v>269</v>
      </c>
      <c r="M9" s="4"/>
      <c r="N9" s="4"/>
      <c r="O9" s="4"/>
      <c r="P9" s="4"/>
      <c r="Q9" s="4"/>
      <c r="R9" s="4"/>
      <c r="S9" s="4"/>
      <c r="T9" s="4"/>
      <c r="U9" s="4"/>
      <c r="V9" s="4"/>
      <c r="W9" s="4"/>
      <c r="X9" s="4"/>
    </row>
    <row r="10" spans="2:24">
      <c r="B10" s="49"/>
      <c r="C10" s="43" t="s">
        <v>397</v>
      </c>
      <c r="D10" s="50" t="s">
        <v>115</v>
      </c>
      <c r="E10" s="51">
        <v>2.5139999999999998</v>
      </c>
      <c r="F10" s="52">
        <v>3.3090000000000002</v>
      </c>
      <c r="G10" s="49">
        <v>2.5139999999999998</v>
      </c>
      <c r="H10" s="49">
        <v>0.79600000000000004</v>
      </c>
      <c r="I10" s="50" t="s">
        <v>369</v>
      </c>
      <c r="J10" s="50" t="s">
        <v>394</v>
      </c>
      <c r="K10" s="53"/>
      <c r="L10" s="4" t="s">
        <v>271</v>
      </c>
      <c r="M10" s="4"/>
      <c r="N10" s="4"/>
      <c r="O10" s="4"/>
      <c r="P10" s="4"/>
      <c r="Q10" s="4"/>
      <c r="R10" s="4"/>
      <c r="S10" s="4"/>
      <c r="T10" s="4"/>
      <c r="U10" s="4"/>
      <c r="V10" s="4"/>
      <c r="W10" s="4"/>
      <c r="X10" s="4"/>
    </row>
    <row r="11" spans="2:24">
      <c r="B11" s="49"/>
      <c r="C11" s="43" t="s">
        <v>125</v>
      </c>
      <c r="D11" s="50" t="s">
        <v>115</v>
      </c>
      <c r="E11" s="51">
        <v>2.657</v>
      </c>
      <c r="F11" s="52">
        <v>3.4729999999999999</v>
      </c>
      <c r="G11" s="49">
        <v>2.657</v>
      </c>
      <c r="H11" s="49">
        <v>0.81599999999999995</v>
      </c>
      <c r="I11" s="50" t="s">
        <v>369</v>
      </c>
      <c r="J11" s="50" t="s">
        <v>394</v>
      </c>
      <c r="K11" s="53"/>
      <c r="L11" s="4" t="s">
        <v>273</v>
      </c>
      <c r="M11" s="4"/>
      <c r="N11" s="4"/>
      <c r="O11" s="4"/>
      <c r="P11" s="4"/>
      <c r="Q11" s="4"/>
      <c r="R11" s="4"/>
      <c r="S11" s="4"/>
      <c r="T11" s="4"/>
      <c r="U11" s="4"/>
      <c r="V11" s="4"/>
      <c r="W11" s="4"/>
      <c r="X11" s="4"/>
    </row>
    <row r="12" spans="2:24">
      <c r="B12" s="49"/>
      <c r="C12" s="43" t="s">
        <v>126</v>
      </c>
      <c r="D12" s="50" t="s">
        <v>115</v>
      </c>
      <c r="E12" s="51">
        <v>3.7999999999999999E-2</v>
      </c>
      <c r="F12" s="52">
        <v>0.314</v>
      </c>
      <c r="G12" s="49">
        <v>3.7999999999999999E-2</v>
      </c>
      <c r="H12" s="49">
        <v>0.27600000000000002</v>
      </c>
      <c r="I12" s="50" t="s">
        <v>398</v>
      </c>
      <c r="J12" s="50" t="s">
        <v>394</v>
      </c>
      <c r="L12" s="4"/>
      <c r="M12" s="4"/>
      <c r="N12" s="4"/>
      <c r="O12" s="4"/>
      <c r="P12" s="4"/>
      <c r="Q12" s="4"/>
      <c r="R12" s="4"/>
      <c r="S12" s="4"/>
      <c r="T12" s="4"/>
      <c r="U12" s="4"/>
      <c r="V12" s="4"/>
      <c r="W12" s="4"/>
      <c r="X12" s="4"/>
    </row>
    <row r="13" spans="2:24">
      <c r="B13" s="49"/>
      <c r="C13" s="43" t="s">
        <v>127</v>
      </c>
      <c r="D13" s="50" t="s">
        <v>115</v>
      </c>
      <c r="E13" s="51">
        <v>3.5000000000000003E-2</v>
      </c>
      <c r="F13" s="52">
        <v>0.44900000000000001</v>
      </c>
      <c r="G13" s="49">
        <v>3.5000000000000003E-2</v>
      </c>
      <c r="H13" s="49">
        <v>0.41399999999999998</v>
      </c>
      <c r="I13" s="50" t="s">
        <v>369</v>
      </c>
      <c r="J13" s="50" t="s">
        <v>394</v>
      </c>
      <c r="L13" s="6" t="s">
        <v>275</v>
      </c>
      <c r="M13" s="4"/>
      <c r="N13" s="4"/>
      <c r="O13" s="4"/>
      <c r="P13" s="4"/>
      <c r="Q13" s="4"/>
      <c r="R13" s="4"/>
      <c r="S13" s="4"/>
      <c r="T13" s="4"/>
      <c r="U13" s="4"/>
      <c r="V13" s="4"/>
      <c r="W13" s="4"/>
      <c r="X13" s="4"/>
    </row>
    <row r="14" spans="2:24">
      <c r="B14" s="49"/>
      <c r="C14" s="43" t="s">
        <v>399</v>
      </c>
      <c r="D14" s="50" t="s">
        <v>115</v>
      </c>
      <c r="E14" s="51">
        <v>2.4710000000000001</v>
      </c>
      <c r="F14" s="52">
        <v>3.274</v>
      </c>
      <c r="G14" s="49">
        <v>2.4710000000000001</v>
      </c>
      <c r="H14" s="49">
        <v>0.80300000000000005</v>
      </c>
      <c r="I14" s="50" t="s">
        <v>369</v>
      </c>
      <c r="J14" s="50" t="s">
        <v>394</v>
      </c>
      <c r="K14" s="53"/>
      <c r="L14" s="4" t="s">
        <v>276</v>
      </c>
      <c r="M14" s="4"/>
      <c r="N14" s="4"/>
      <c r="O14" s="4"/>
      <c r="P14" s="4"/>
      <c r="Q14" s="4"/>
      <c r="R14" s="4"/>
      <c r="S14" s="4"/>
      <c r="T14" s="4"/>
      <c r="U14" s="4"/>
      <c r="V14" s="4"/>
      <c r="W14" s="4"/>
      <c r="X14" s="4"/>
    </row>
    <row r="15" spans="2:24">
      <c r="B15" s="49"/>
      <c r="C15" s="43" t="s">
        <v>400</v>
      </c>
      <c r="D15" s="50" t="s">
        <v>37</v>
      </c>
      <c r="E15" s="51">
        <v>2.2839999999999998</v>
      </c>
      <c r="F15" s="52">
        <v>2.633</v>
      </c>
      <c r="G15" s="49">
        <v>2.2839999999999998</v>
      </c>
      <c r="H15" s="49">
        <v>0.35</v>
      </c>
      <c r="I15" s="50" t="s">
        <v>369</v>
      </c>
      <c r="J15" s="50" t="s">
        <v>394</v>
      </c>
      <c r="K15" s="53"/>
      <c r="L15" s="4" t="s">
        <v>278</v>
      </c>
      <c r="M15" s="4"/>
      <c r="N15" s="4"/>
      <c r="O15" s="4"/>
      <c r="P15" s="4"/>
      <c r="Q15" s="4"/>
      <c r="R15" s="4"/>
      <c r="S15" s="4"/>
      <c r="T15" s="4"/>
      <c r="U15" s="4"/>
      <c r="V15" s="4"/>
      <c r="W15" s="4"/>
      <c r="X15" s="4"/>
    </row>
    <row r="16" spans="2:24">
      <c r="B16" s="49"/>
      <c r="C16" s="43" t="s">
        <v>291</v>
      </c>
      <c r="D16" s="50" t="s">
        <v>37</v>
      </c>
      <c r="E16" s="51">
        <v>0.13700000000000001</v>
      </c>
      <c r="F16" s="52">
        <v>1.0489999999999999</v>
      </c>
      <c r="G16" s="49">
        <v>0.13700000000000001</v>
      </c>
      <c r="H16" s="49">
        <v>0.91200000000000003</v>
      </c>
      <c r="I16" s="50" t="s">
        <v>369</v>
      </c>
      <c r="J16" s="50" t="s">
        <v>394</v>
      </c>
      <c r="K16" s="53"/>
      <c r="L16" s="4" t="s">
        <v>280</v>
      </c>
      <c r="M16" s="4"/>
      <c r="N16" s="4"/>
      <c r="O16" s="4"/>
      <c r="P16" s="4"/>
      <c r="Q16" s="4"/>
      <c r="R16" s="4"/>
      <c r="S16" s="4"/>
      <c r="T16" s="4"/>
      <c r="U16" s="4"/>
      <c r="V16" s="4"/>
      <c r="W16" s="4"/>
      <c r="X16" s="4"/>
    </row>
    <row r="17" spans="2:24">
      <c r="B17" s="49"/>
      <c r="C17" s="43" t="s">
        <v>286</v>
      </c>
      <c r="D17" s="50" t="s">
        <v>37</v>
      </c>
      <c r="E17" s="51">
        <v>2.9449999999999998</v>
      </c>
      <c r="F17" s="52">
        <v>3.6509999999999998</v>
      </c>
      <c r="G17" s="49">
        <v>2.9449999999999998</v>
      </c>
      <c r="H17" s="49">
        <v>0.70599999999999996</v>
      </c>
      <c r="I17" s="50" t="s">
        <v>369</v>
      </c>
      <c r="J17" s="50" t="s">
        <v>394</v>
      </c>
      <c r="K17" s="53"/>
      <c r="L17" s="4" t="s">
        <v>282</v>
      </c>
      <c r="M17" s="4"/>
      <c r="N17" s="4"/>
      <c r="O17" s="4"/>
      <c r="P17" s="4"/>
      <c r="Q17" s="4"/>
      <c r="R17" s="4"/>
      <c r="S17" s="4"/>
      <c r="T17" s="4"/>
      <c r="U17" s="4"/>
      <c r="V17" s="4"/>
      <c r="W17" s="4"/>
      <c r="X17" s="4"/>
    </row>
    <row r="18" spans="2:24">
      <c r="B18" s="49"/>
      <c r="C18" s="43" t="s">
        <v>401</v>
      </c>
      <c r="D18" s="50" t="s">
        <v>37</v>
      </c>
      <c r="E18" s="51">
        <v>0.17599999999999999</v>
      </c>
      <c r="F18" s="52">
        <v>1.431</v>
      </c>
      <c r="G18" s="49">
        <v>0.17599999999999999</v>
      </c>
      <c r="H18" s="49">
        <v>1.254</v>
      </c>
      <c r="I18" s="50" t="s">
        <v>369</v>
      </c>
      <c r="J18" s="50" t="s">
        <v>394</v>
      </c>
      <c r="K18" s="53"/>
      <c r="L18" s="4" t="s">
        <v>283</v>
      </c>
      <c r="M18" s="4"/>
      <c r="N18" s="4"/>
      <c r="O18" s="4"/>
      <c r="P18" s="4"/>
      <c r="Q18" s="4"/>
      <c r="R18" s="4"/>
      <c r="S18" s="4"/>
      <c r="T18" s="4"/>
      <c r="U18" s="4"/>
      <c r="V18" s="4"/>
      <c r="W18" s="4"/>
      <c r="X18" s="4"/>
    </row>
    <row r="19" spans="2:24">
      <c r="B19" s="49"/>
      <c r="C19" s="43" t="s">
        <v>130</v>
      </c>
      <c r="D19" s="50" t="s">
        <v>115</v>
      </c>
      <c r="E19" s="51">
        <v>1.631</v>
      </c>
      <c r="F19" s="52">
        <v>1.798</v>
      </c>
      <c r="G19" s="49">
        <v>1.631</v>
      </c>
      <c r="H19" s="49">
        <v>0.16700000000000001</v>
      </c>
      <c r="I19" s="50" t="s">
        <v>369</v>
      </c>
      <c r="J19" s="50" t="s">
        <v>394</v>
      </c>
      <c r="K19" s="53"/>
      <c r="L19" s="4" t="s">
        <v>284</v>
      </c>
      <c r="M19" s="4"/>
      <c r="N19" s="4"/>
      <c r="O19" s="4"/>
      <c r="P19" s="4"/>
      <c r="Q19" s="4"/>
      <c r="R19" s="4"/>
      <c r="S19" s="4"/>
      <c r="T19" s="4"/>
      <c r="U19" s="4"/>
      <c r="V19" s="4"/>
      <c r="W19" s="4"/>
      <c r="X19" s="4"/>
    </row>
    <row r="20" spans="2:24">
      <c r="B20" s="49"/>
      <c r="C20" s="43" t="s">
        <v>381</v>
      </c>
      <c r="D20" s="50" t="s">
        <v>37</v>
      </c>
      <c r="E20" s="51">
        <v>0</v>
      </c>
      <c r="F20" s="52">
        <v>12.516</v>
      </c>
      <c r="G20" s="49">
        <v>0</v>
      </c>
      <c r="H20" s="49">
        <v>12.516</v>
      </c>
      <c r="I20" s="50" t="s">
        <v>369</v>
      </c>
      <c r="J20" s="50" t="s">
        <v>394</v>
      </c>
      <c r="L20" s="4"/>
      <c r="M20" s="4"/>
      <c r="N20" s="4"/>
      <c r="O20" s="4"/>
      <c r="P20" s="4"/>
      <c r="Q20" s="4"/>
      <c r="R20" s="4"/>
      <c r="S20" s="4"/>
      <c r="T20" s="4"/>
      <c r="U20" s="4"/>
      <c r="V20" s="4"/>
      <c r="W20" s="4"/>
      <c r="X20" s="4"/>
    </row>
    <row r="21" spans="2:24">
      <c r="B21" s="49"/>
      <c r="C21" s="43" t="s">
        <v>138</v>
      </c>
      <c r="D21" s="50" t="s">
        <v>37</v>
      </c>
      <c r="E21" s="51">
        <v>0</v>
      </c>
      <c r="F21" s="52">
        <v>1.0920000000000001</v>
      </c>
      <c r="G21" s="49">
        <v>0</v>
      </c>
      <c r="H21" s="49">
        <v>1.0920000000000001</v>
      </c>
      <c r="I21" s="50" t="s">
        <v>369</v>
      </c>
      <c r="J21" s="50" t="s">
        <v>394</v>
      </c>
      <c r="L21" s="4"/>
      <c r="M21" s="4"/>
      <c r="N21" s="4"/>
      <c r="O21" s="4"/>
      <c r="P21" s="4"/>
      <c r="Q21" s="4"/>
      <c r="R21" s="4"/>
      <c r="S21" s="4"/>
      <c r="T21" s="4"/>
      <c r="U21" s="4"/>
      <c r="V21" s="4"/>
      <c r="W21" s="4"/>
      <c r="X21" s="4"/>
    </row>
    <row r="22" spans="2:24">
      <c r="B22" s="49"/>
      <c r="C22" s="43" t="s">
        <v>133</v>
      </c>
      <c r="D22" s="50" t="s">
        <v>115</v>
      </c>
      <c r="E22" s="51">
        <v>2.7189999999999999</v>
      </c>
      <c r="F22" s="52">
        <v>3.4359999999999999</v>
      </c>
      <c r="G22" s="49">
        <v>2.7189999999999999</v>
      </c>
      <c r="H22" s="49">
        <v>0.71699999999999997</v>
      </c>
      <c r="I22" s="50" t="s">
        <v>369</v>
      </c>
      <c r="J22" s="50" t="s">
        <v>394</v>
      </c>
      <c r="L22" s="6" t="s">
        <v>288</v>
      </c>
      <c r="M22" s="4"/>
      <c r="N22" s="4"/>
      <c r="O22" s="4"/>
      <c r="P22" s="4"/>
      <c r="Q22" s="4"/>
      <c r="R22" s="4"/>
      <c r="S22" s="4"/>
      <c r="T22" s="4"/>
      <c r="U22" s="4"/>
      <c r="V22" s="4"/>
      <c r="W22" s="4"/>
      <c r="X22" s="4"/>
    </row>
    <row r="23" spans="2:24">
      <c r="B23" s="49"/>
      <c r="C23" s="43" t="s">
        <v>137</v>
      </c>
      <c r="D23" s="50" t="s">
        <v>115</v>
      </c>
      <c r="E23" s="51">
        <v>3.11</v>
      </c>
      <c r="F23" s="52">
        <v>3.762</v>
      </c>
      <c r="G23" s="49">
        <v>3.11</v>
      </c>
      <c r="H23" s="49">
        <v>0.65200000000000002</v>
      </c>
      <c r="I23" s="50" t="s">
        <v>369</v>
      </c>
      <c r="J23" s="50" t="s">
        <v>394</v>
      </c>
      <c r="L23" s="4" t="s">
        <v>290</v>
      </c>
      <c r="M23" s="4"/>
      <c r="N23" s="4"/>
      <c r="O23" s="4"/>
      <c r="P23" s="4"/>
      <c r="Q23" s="4"/>
      <c r="R23" s="4"/>
      <c r="S23" s="4"/>
      <c r="T23" s="4"/>
      <c r="U23" s="4"/>
      <c r="V23" s="4"/>
      <c r="W23" s="4"/>
      <c r="X23" s="4"/>
    </row>
    <row r="24" spans="2:24">
      <c r="B24" s="49"/>
      <c r="C24" s="43" t="s">
        <v>140</v>
      </c>
      <c r="D24" s="50" t="s">
        <v>115</v>
      </c>
      <c r="E24" s="51">
        <v>2.5059999999999998</v>
      </c>
      <c r="F24" s="52">
        <v>3.202</v>
      </c>
      <c r="G24" s="49">
        <v>2.5059999999999998</v>
      </c>
      <c r="H24" s="49">
        <v>0.69599999999999995</v>
      </c>
      <c r="I24" s="50" t="s">
        <v>369</v>
      </c>
      <c r="J24" s="50" t="s">
        <v>394</v>
      </c>
      <c r="L24" s="4" t="s">
        <v>292</v>
      </c>
      <c r="M24" s="4"/>
      <c r="N24" s="4"/>
      <c r="O24" s="4"/>
      <c r="P24" s="4"/>
      <c r="Q24" s="4"/>
      <c r="R24" s="4"/>
      <c r="S24" s="4"/>
      <c r="T24" s="4"/>
      <c r="U24" s="4"/>
      <c r="V24" s="4"/>
      <c r="W24" s="4"/>
      <c r="X24" s="4"/>
    </row>
    <row r="25" spans="2:24">
      <c r="B25" s="43" t="s">
        <v>142</v>
      </c>
      <c r="C25" s="43"/>
      <c r="D25" s="50"/>
      <c r="E25" s="51">
        <v>0</v>
      </c>
      <c r="F25" s="52"/>
      <c r="G25" s="49"/>
      <c r="H25" s="49"/>
      <c r="I25" s="50"/>
      <c r="J25" s="50"/>
      <c r="L25" s="4" t="s">
        <v>293</v>
      </c>
      <c r="M25" s="4"/>
      <c r="N25" s="4"/>
      <c r="O25" s="4"/>
      <c r="P25" s="4"/>
      <c r="Q25" s="4"/>
      <c r="R25" s="4"/>
      <c r="S25" s="4"/>
      <c r="T25" s="4"/>
      <c r="U25" s="4"/>
      <c r="V25" s="4"/>
      <c r="W25" s="4"/>
      <c r="X25" s="4"/>
    </row>
    <row r="26" spans="2:24">
      <c r="B26" s="49"/>
      <c r="C26" s="43" t="s">
        <v>143</v>
      </c>
      <c r="D26" s="50" t="s">
        <v>115</v>
      </c>
      <c r="E26" s="51">
        <v>0</v>
      </c>
      <c r="F26" s="52">
        <v>3.1850000000000001</v>
      </c>
      <c r="G26" s="49"/>
      <c r="H26" s="49"/>
      <c r="I26" s="50" t="s">
        <v>296</v>
      </c>
      <c r="J26" s="50" t="s">
        <v>268</v>
      </c>
      <c r="L26" s="4" t="s">
        <v>294</v>
      </c>
      <c r="M26" s="4"/>
      <c r="N26" s="4"/>
      <c r="O26" s="4"/>
      <c r="P26" s="4"/>
      <c r="Q26" s="4"/>
      <c r="R26" s="4"/>
      <c r="S26" s="4"/>
      <c r="T26" s="4"/>
      <c r="U26" s="4"/>
      <c r="V26" s="4"/>
      <c r="W26" s="4"/>
      <c r="X26" s="4"/>
    </row>
    <row r="27" spans="2:24">
      <c r="B27" s="49"/>
      <c r="C27" s="43" t="s">
        <v>146</v>
      </c>
      <c r="D27" s="50" t="s">
        <v>37</v>
      </c>
      <c r="E27" s="51">
        <v>3.13</v>
      </c>
      <c r="F27" s="52"/>
      <c r="G27" s="49">
        <v>3.13</v>
      </c>
      <c r="H27" s="49"/>
      <c r="I27" s="50" t="s">
        <v>296</v>
      </c>
      <c r="J27" s="50" t="s">
        <v>297</v>
      </c>
      <c r="L27" s="4" t="s">
        <v>295</v>
      </c>
      <c r="M27" s="4"/>
      <c r="N27" s="4"/>
      <c r="O27" s="4"/>
      <c r="P27" s="4"/>
      <c r="Q27" s="4"/>
      <c r="R27" s="4"/>
      <c r="S27" s="4"/>
      <c r="T27" s="4"/>
      <c r="U27" s="4"/>
      <c r="V27" s="4"/>
      <c r="W27" s="4"/>
      <c r="X27" s="4"/>
    </row>
    <row r="28" spans="2:24">
      <c r="B28" s="49"/>
      <c r="C28" s="43" t="s">
        <v>147</v>
      </c>
      <c r="D28" s="50" t="s">
        <v>37</v>
      </c>
      <c r="E28" s="51">
        <v>2.1179999999999999</v>
      </c>
      <c r="F28" s="52"/>
      <c r="G28" s="49">
        <v>2.1179999999999999</v>
      </c>
      <c r="H28" s="49"/>
      <c r="I28" s="50" t="s">
        <v>296</v>
      </c>
      <c r="J28" s="50" t="s">
        <v>297</v>
      </c>
      <c r="L28" s="4"/>
      <c r="M28" s="4"/>
      <c r="N28" s="4"/>
      <c r="O28" s="4"/>
      <c r="P28" s="4"/>
      <c r="Q28" s="4"/>
      <c r="R28" s="4"/>
      <c r="S28" s="4"/>
      <c r="T28" s="4"/>
      <c r="U28" s="4"/>
      <c r="V28" s="4"/>
      <c r="W28" s="4"/>
      <c r="X28" s="4"/>
    </row>
    <row r="29" spans="2:24">
      <c r="B29" s="49"/>
      <c r="C29" s="43" t="s">
        <v>148</v>
      </c>
      <c r="D29" s="50" t="s">
        <v>37</v>
      </c>
      <c r="E29" s="51">
        <v>2.8250000000000002</v>
      </c>
      <c r="F29" s="52"/>
      <c r="G29" s="49">
        <v>2.8250000000000002</v>
      </c>
      <c r="H29" s="49"/>
      <c r="I29" s="50" t="s">
        <v>296</v>
      </c>
      <c r="J29" s="50" t="s">
        <v>297</v>
      </c>
      <c r="L29" s="4"/>
      <c r="M29" s="4"/>
      <c r="N29" s="4"/>
      <c r="O29" s="4"/>
      <c r="P29" s="4"/>
      <c r="Q29" s="4"/>
      <c r="R29" s="4"/>
      <c r="S29" s="4"/>
      <c r="T29" s="4"/>
      <c r="U29" s="4"/>
      <c r="V29" s="4"/>
      <c r="W29" s="4"/>
      <c r="X29" s="4"/>
    </row>
    <row r="30" spans="2:24">
      <c r="B30" s="49"/>
      <c r="C30" s="43" t="s">
        <v>149</v>
      </c>
      <c r="D30" s="50" t="s">
        <v>37</v>
      </c>
      <c r="E30" s="51">
        <v>3.0990000000000002</v>
      </c>
      <c r="F30" s="52"/>
      <c r="G30" s="49">
        <v>3.0990000000000002</v>
      </c>
      <c r="H30" s="49"/>
      <c r="I30" s="50" t="s">
        <v>296</v>
      </c>
      <c r="J30" s="50" t="s">
        <v>297</v>
      </c>
      <c r="L30" s="6"/>
      <c r="M30" s="4"/>
      <c r="N30" s="4"/>
      <c r="O30" s="4"/>
      <c r="P30" s="4"/>
      <c r="Q30" s="4"/>
      <c r="R30" s="4"/>
      <c r="S30" s="4"/>
      <c r="T30" s="4"/>
      <c r="U30" s="4"/>
      <c r="V30" s="4"/>
      <c r="W30" s="4"/>
      <c r="X30" s="4"/>
    </row>
    <row r="31" spans="2:24">
      <c r="B31" s="49"/>
      <c r="C31" s="43" t="s">
        <v>152</v>
      </c>
      <c r="D31" s="50" t="s">
        <v>37</v>
      </c>
      <c r="E31" s="51">
        <v>2.7930000000000001</v>
      </c>
      <c r="F31" s="52"/>
      <c r="G31" s="49">
        <v>2.7930000000000001</v>
      </c>
      <c r="H31" s="49"/>
      <c r="I31" s="50" t="s">
        <v>296</v>
      </c>
      <c r="J31" s="50" t="s">
        <v>297</v>
      </c>
      <c r="L31" s="4"/>
      <c r="M31" s="4"/>
      <c r="N31" s="4"/>
      <c r="O31" s="4"/>
      <c r="P31" s="4"/>
      <c r="Q31" s="4"/>
      <c r="R31" s="4"/>
      <c r="S31" s="4"/>
      <c r="T31" s="4"/>
      <c r="U31" s="4"/>
      <c r="V31" s="4"/>
      <c r="W31" s="4"/>
      <c r="X31" s="4"/>
    </row>
    <row r="32" spans="2:24">
      <c r="B32" s="49"/>
      <c r="C32" s="43" t="s">
        <v>153</v>
      </c>
      <c r="D32" s="50" t="s">
        <v>37</v>
      </c>
      <c r="E32" s="51">
        <v>2.7839999999999998</v>
      </c>
      <c r="F32" s="52"/>
      <c r="G32" s="49">
        <v>2.7839999999999998</v>
      </c>
      <c r="H32" s="49"/>
      <c r="I32" s="50" t="s">
        <v>296</v>
      </c>
      <c r="J32" s="50" t="s">
        <v>297</v>
      </c>
      <c r="L32" s="4"/>
      <c r="M32" s="4"/>
      <c r="N32" s="4"/>
      <c r="O32" s="4"/>
      <c r="P32" s="4"/>
      <c r="Q32" s="4"/>
      <c r="R32" s="4"/>
      <c r="S32" s="4"/>
      <c r="T32" s="4"/>
      <c r="U32" s="4"/>
      <c r="V32" s="4"/>
      <c r="W32" s="4"/>
      <c r="X32" s="4"/>
    </row>
    <row r="33" spans="2:24">
      <c r="B33" s="49"/>
      <c r="C33" s="43" t="s">
        <v>154</v>
      </c>
      <c r="D33" s="50" t="s">
        <v>37</v>
      </c>
      <c r="E33" s="51">
        <v>3.2250000000000001</v>
      </c>
      <c r="F33" s="52"/>
      <c r="G33" s="49">
        <v>3.2250000000000001</v>
      </c>
      <c r="H33" s="49"/>
      <c r="I33" s="50" t="s">
        <v>296</v>
      </c>
      <c r="J33" s="50" t="s">
        <v>297</v>
      </c>
      <c r="L33" s="3"/>
      <c r="M33" s="3"/>
      <c r="N33" s="3"/>
      <c r="O33" s="3"/>
      <c r="P33" s="3"/>
      <c r="Q33" s="3"/>
      <c r="R33" s="3"/>
      <c r="S33" s="3"/>
      <c r="T33" s="3"/>
      <c r="U33" s="3"/>
      <c r="V33" s="3"/>
      <c r="W33" s="3"/>
      <c r="X33" s="3"/>
    </row>
    <row r="34" spans="2:24">
      <c r="B34" s="49"/>
      <c r="C34" s="43" t="s">
        <v>155</v>
      </c>
      <c r="D34" s="50" t="s">
        <v>37</v>
      </c>
      <c r="E34" s="51">
        <v>3.3809999999999998</v>
      </c>
      <c r="F34" s="52"/>
      <c r="G34" s="49">
        <v>3.3809999999999998</v>
      </c>
      <c r="H34" s="49"/>
      <c r="I34" s="50" t="s">
        <v>296</v>
      </c>
      <c r="J34" s="50" t="s">
        <v>297</v>
      </c>
      <c r="L34" s="3"/>
      <c r="M34" s="3"/>
      <c r="N34" s="3"/>
      <c r="O34" s="3"/>
      <c r="P34" s="3"/>
      <c r="Q34" s="3"/>
      <c r="R34" s="3"/>
      <c r="S34" s="3"/>
      <c r="T34" s="3"/>
      <c r="U34" s="3"/>
      <c r="V34" s="3"/>
      <c r="W34" s="3"/>
      <c r="X34" s="3"/>
    </row>
    <row r="35" spans="2:24">
      <c r="B35" s="49"/>
      <c r="C35" s="43" t="s">
        <v>19</v>
      </c>
      <c r="D35" s="50" t="s">
        <v>37</v>
      </c>
      <c r="E35" s="51">
        <v>3.0350000000000001</v>
      </c>
      <c r="F35" s="52"/>
      <c r="G35" s="49">
        <v>3.0350000000000001</v>
      </c>
      <c r="H35" s="49"/>
      <c r="I35" s="50" t="s">
        <v>296</v>
      </c>
      <c r="J35" s="50" t="s">
        <v>297</v>
      </c>
      <c r="L35" s="3"/>
      <c r="M35" s="3"/>
      <c r="N35" s="3"/>
      <c r="O35" s="3"/>
      <c r="P35" s="3"/>
      <c r="Q35" s="3"/>
      <c r="R35" s="3"/>
      <c r="S35" s="3"/>
      <c r="T35" s="3"/>
      <c r="U35" s="3"/>
      <c r="V35" s="3"/>
      <c r="W35" s="3"/>
      <c r="X35" s="3"/>
    </row>
    <row r="36" spans="2:24">
      <c r="B36" s="49"/>
      <c r="C36" s="43" t="s">
        <v>157</v>
      </c>
      <c r="D36" s="50" t="s">
        <v>37</v>
      </c>
      <c r="E36" s="51">
        <v>3.4319999999999999</v>
      </c>
      <c r="F36" s="52"/>
      <c r="G36" s="49">
        <v>3.4319999999999999</v>
      </c>
      <c r="H36" s="49"/>
      <c r="I36" s="50" t="s">
        <v>296</v>
      </c>
      <c r="J36" s="50" t="s">
        <v>297</v>
      </c>
      <c r="L36" s="3"/>
      <c r="M36" s="3"/>
      <c r="N36" s="3"/>
      <c r="O36" s="3"/>
      <c r="P36" s="3"/>
      <c r="Q36" s="3"/>
      <c r="R36" s="3"/>
      <c r="S36" s="3"/>
      <c r="T36" s="3"/>
      <c r="U36" s="3"/>
      <c r="V36" s="3"/>
      <c r="W36" s="3"/>
      <c r="X36" s="3"/>
    </row>
    <row r="37" spans="2:24">
      <c r="B37" s="49"/>
      <c r="C37" s="43" t="s">
        <v>158</v>
      </c>
      <c r="D37" s="50" t="s">
        <v>37</v>
      </c>
      <c r="E37" s="51">
        <v>3.1520000000000001</v>
      </c>
      <c r="F37" s="52"/>
      <c r="G37" s="49">
        <v>3.1520000000000001</v>
      </c>
      <c r="H37" s="49"/>
      <c r="I37" s="50" t="s">
        <v>296</v>
      </c>
      <c r="J37" s="50" t="s">
        <v>297</v>
      </c>
      <c r="L37" s="3"/>
      <c r="M37" s="3"/>
      <c r="N37" s="3"/>
      <c r="O37" s="3"/>
      <c r="P37" s="3"/>
      <c r="Q37" s="3"/>
      <c r="R37" s="3"/>
      <c r="S37" s="3"/>
      <c r="T37" s="3"/>
      <c r="U37" s="3"/>
      <c r="V37" s="3"/>
      <c r="W37" s="3"/>
      <c r="X37" s="3"/>
    </row>
    <row r="38" spans="2:24">
      <c r="B38" s="49"/>
      <c r="C38" s="43" t="s">
        <v>159</v>
      </c>
      <c r="D38" s="50" t="s">
        <v>37</v>
      </c>
      <c r="E38" s="51">
        <v>3.028</v>
      </c>
      <c r="F38" s="52"/>
      <c r="G38" s="49">
        <v>3.028</v>
      </c>
      <c r="H38" s="49"/>
      <c r="I38" s="50" t="s">
        <v>296</v>
      </c>
      <c r="J38" s="50" t="s">
        <v>297</v>
      </c>
      <c r="L38" s="3"/>
      <c r="M38" s="3"/>
      <c r="N38" s="3"/>
      <c r="O38" s="3"/>
      <c r="P38" s="3"/>
      <c r="Q38" s="3"/>
      <c r="R38" s="3"/>
      <c r="S38" s="3"/>
      <c r="T38" s="3"/>
      <c r="U38" s="3"/>
      <c r="V38" s="3"/>
      <c r="W38" s="3"/>
      <c r="X38" s="3"/>
    </row>
    <row r="39" spans="2:24">
      <c r="B39" s="49"/>
      <c r="C39" s="43" t="s">
        <v>160</v>
      </c>
      <c r="D39" s="50" t="s">
        <v>37</v>
      </c>
      <c r="E39" s="51">
        <v>2.82</v>
      </c>
      <c r="F39" s="52"/>
      <c r="G39" s="49">
        <v>2.82</v>
      </c>
      <c r="H39" s="49"/>
      <c r="I39" s="50" t="s">
        <v>296</v>
      </c>
      <c r="J39" s="50" t="s">
        <v>297</v>
      </c>
      <c r="L39" s="3"/>
      <c r="M39" s="3"/>
      <c r="N39" s="3"/>
      <c r="O39" s="3"/>
      <c r="P39" s="3"/>
      <c r="Q39" s="3"/>
      <c r="R39" s="3"/>
      <c r="S39" s="3"/>
      <c r="T39" s="3"/>
      <c r="U39" s="3"/>
      <c r="V39" s="3"/>
      <c r="W39" s="3"/>
      <c r="X39" s="3"/>
    </row>
    <row r="40" spans="2:24">
      <c r="B40" s="49"/>
      <c r="C40" s="43" t="s">
        <v>162</v>
      </c>
      <c r="D40" s="50" t="s">
        <v>37</v>
      </c>
      <c r="E40" s="51">
        <v>2.9470000000000001</v>
      </c>
      <c r="F40" s="52"/>
      <c r="G40" s="49">
        <v>2.9470000000000001</v>
      </c>
      <c r="H40" s="49"/>
      <c r="I40" s="50" t="s">
        <v>296</v>
      </c>
      <c r="J40" s="50" t="s">
        <v>297</v>
      </c>
      <c r="L40" s="3"/>
      <c r="M40" s="3"/>
      <c r="N40" s="3"/>
      <c r="O40" s="3"/>
      <c r="P40" s="3"/>
      <c r="Q40" s="3"/>
      <c r="R40" s="3"/>
      <c r="S40" s="3"/>
      <c r="T40" s="3"/>
      <c r="U40" s="3"/>
      <c r="V40" s="3"/>
      <c r="W40" s="3"/>
      <c r="X40" s="3"/>
    </row>
    <row r="41" spans="2:24">
      <c r="B41" s="49"/>
      <c r="C41" s="43" t="s">
        <v>163</v>
      </c>
      <c r="D41" s="50" t="s">
        <v>37</v>
      </c>
      <c r="E41" s="51">
        <v>2.88</v>
      </c>
      <c r="F41" s="52"/>
      <c r="G41" s="49">
        <v>2.88</v>
      </c>
      <c r="H41" s="49"/>
      <c r="I41" s="50" t="s">
        <v>296</v>
      </c>
      <c r="J41" s="50" t="s">
        <v>297</v>
      </c>
      <c r="L41" s="3"/>
      <c r="M41" s="3"/>
      <c r="N41" s="3"/>
      <c r="O41" s="3"/>
      <c r="P41" s="3"/>
      <c r="Q41" s="3"/>
      <c r="R41" s="3"/>
      <c r="S41" s="3"/>
      <c r="T41" s="3"/>
      <c r="U41" s="3"/>
      <c r="V41" s="3"/>
      <c r="W41" s="3"/>
      <c r="X41" s="3"/>
    </row>
    <row r="42" spans="2:24">
      <c r="B42" s="49"/>
      <c r="C42" s="43" t="s">
        <v>164</v>
      </c>
      <c r="D42" s="50" t="s">
        <v>37</v>
      </c>
      <c r="E42" s="51">
        <v>2.6880000000000002</v>
      </c>
      <c r="F42" s="52"/>
      <c r="G42" s="49">
        <v>2.6880000000000002</v>
      </c>
      <c r="H42" s="49"/>
      <c r="I42" s="50" t="s">
        <v>296</v>
      </c>
      <c r="J42" s="50" t="s">
        <v>297</v>
      </c>
    </row>
    <row r="43" spans="2:24">
      <c r="B43" s="49"/>
      <c r="C43" s="43" t="s">
        <v>165</v>
      </c>
      <c r="D43" s="50" t="s">
        <v>37</v>
      </c>
      <c r="E43" s="51">
        <v>2.7280000000000002</v>
      </c>
      <c r="F43" s="52"/>
      <c r="G43" s="49">
        <v>2.7280000000000002</v>
      </c>
      <c r="H43" s="49"/>
      <c r="I43" s="50" t="s">
        <v>296</v>
      </c>
      <c r="J43" s="50" t="s">
        <v>297</v>
      </c>
    </row>
    <row r="44" spans="2:24">
      <c r="B44" s="49"/>
      <c r="C44" s="43" t="s">
        <v>166</v>
      </c>
      <c r="D44" s="50" t="s">
        <v>37</v>
      </c>
      <c r="E44" s="51">
        <v>2.5680000000000001</v>
      </c>
      <c r="F44" s="52"/>
      <c r="G44" s="49">
        <v>2.5680000000000001</v>
      </c>
      <c r="H44" s="49"/>
      <c r="I44" s="50" t="s">
        <v>296</v>
      </c>
      <c r="J44" s="50" t="s">
        <v>297</v>
      </c>
    </row>
    <row r="45" spans="2:24">
      <c r="B45" s="49"/>
      <c r="C45" s="43" t="s">
        <v>168</v>
      </c>
      <c r="D45" s="50" t="s">
        <v>37</v>
      </c>
      <c r="E45" s="51">
        <v>2.3959999999999999</v>
      </c>
      <c r="F45" s="52"/>
      <c r="G45" s="49">
        <v>2.3959999999999999</v>
      </c>
      <c r="H45" s="49"/>
      <c r="I45" s="50" t="s">
        <v>390</v>
      </c>
      <c r="J45" s="50" t="s">
        <v>297</v>
      </c>
    </row>
    <row r="46" spans="2:24">
      <c r="B46" s="49"/>
      <c r="C46" s="43" t="s">
        <v>169</v>
      </c>
      <c r="D46" s="50" t="s">
        <v>37</v>
      </c>
      <c r="E46" s="51">
        <v>1.8160000000000001</v>
      </c>
      <c r="F46" s="52"/>
      <c r="G46" s="49">
        <v>1.8160000000000001</v>
      </c>
      <c r="H46" s="49"/>
      <c r="I46" s="50" t="s">
        <v>296</v>
      </c>
      <c r="J46" s="50" t="s">
        <v>297</v>
      </c>
    </row>
    <row r="47" spans="2:24">
      <c r="B47" s="49"/>
      <c r="C47" s="43" t="s">
        <v>170</v>
      </c>
      <c r="D47" s="50" t="s">
        <v>37</v>
      </c>
      <c r="E47" s="51">
        <v>2.02</v>
      </c>
      <c r="F47" s="52"/>
      <c r="G47" s="49">
        <v>2.02</v>
      </c>
      <c r="H47" s="49"/>
      <c r="I47" s="50" t="s">
        <v>296</v>
      </c>
      <c r="J47" s="50" t="s">
        <v>297</v>
      </c>
    </row>
    <row r="48" spans="2:24">
      <c r="B48" s="49"/>
      <c r="C48" s="43" t="s">
        <v>171</v>
      </c>
      <c r="D48" s="50" t="s">
        <v>37</v>
      </c>
      <c r="E48" s="51">
        <v>0.95199999999999996</v>
      </c>
      <c r="F48" s="52"/>
      <c r="G48" s="49">
        <v>0.95199999999999996</v>
      </c>
      <c r="H48" s="49"/>
      <c r="I48" s="50" t="s">
        <v>296</v>
      </c>
      <c r="J48" s="50" t="s">
        <v>297</v>
      </c>
    </row>
    <row r="49" spans="2:10">
      <c r="B49" s="49"/>
      <c r="C49" s="43" t="s">
        <v>172</v>
      </c>
      <c r="D49" s="50" t="s">
        <v>37</v>
      </c>
      <c r="E49" s="51">
        <v>1.0349999999999999</v>
      </c>
      <c r="F49" s="52"/>
      <c r="G49" s="49">
        <v>1.0349999999999999</v>
      </c>
      <c r="H49" s="49"/>
      <c r="I49" s="50" t="s">
        <v>296</v>
      </c>
      <c r="J49" s="50" t="s">
        <v>297</v>
      </c>
    </row>
    <row r="50" spans="2:10">
      <c r="B50" s="49"/>
      <c r="C50" s="43" t="s">
        <v>174</v>
      </c>
      <c r="D50" s="50" t="s">
        <v>37</v>
      </c>
      <c r="E50" s="51">
        <v>2.0179999999999998</v>
      </c>
      <c r="F50" s="52"/>
      <c r="G50" s="49">
        <v>2.0179999999999998</v>
      </c>
      <c r="H50" s="49"/>
      <c r="I50" s="50" t="s">
        <v>296</v>
      </c>
      <c r="J50" s="50" t="s">
        <v>297</v>
      </c>
    </row>
    <row r="51" spans="2:10">
      <c r="B51" s="49"/>
      <c r="C51" s="43" t="s">
        <v>15</v>
      </c>
      <c r="D51" s="50" t="s">
        <v>175</v>
      </c>
      <c r="E51" s="51">
        <v>1.7849999999999999</v>
      </c>
      <c r="F51" s="52">
        <v>1.8839999999999999</v>
      </c>
      <c r="G51" s="49">
        <v>1.7849999999999999</v>
      </c>
      <c r="H51" s="49">
        <v>9.9000000000000005E-2</v>
      </c>
      <c r="I51" s="50" t="s">
        <v>390</v>
      </c>
      <c r="J51" s="50" t="s">
        <v>300</v>
      </c>
    </row>
    <row r="52" spans="2:10">
      <c r="B52" s="49"/>
      <c r="C52" s="43" t="s">
        <v>17</v>
      </c>
      <c r="D52" s="50" t="s">
        <v>115</v>
      </c>
      <c r="E52" s="51">
        <v>1.53</v>
      </c>
      <c r="F52" s="52">
        <v>1.7250000000000001</v>
      </c>
      <c r="G52" s="49">
        <v>1.53</v>
      </c>
      <c r="H52" s="49">
        <v>0.19500000000000001</v>
      </c>
      <c r="I52" s="50" t="s">
        <v>296</v>
      </c>
      <c r="J52" s="50" t="s">
        <v>301</v>
      </c>
    </row>
    <row r="53" spans="2:10">
      <c r="B53" s="49"/>
      <c r="C53" s="43" t="s">
        <v>181</v>
      </c>
      <c r="D53" s="50" t="s">
        <v>175</v>
      </c>
      <c r="E53" s="51">
        <v>0</v>
      </c>
      <c r="F53" s="52">
        <v>0.39800000000000002</v>
      </c>
      <c r="G53" s="49">
        <v>0</v>
      </c>
      <c r="H53" s="49">
        <v>0.39800000000000002</v>
      </c>
      <c r="I53" s="50" t="s">
        <v>296</v>
      </c>
      <c r="J53" s="50" t="s">
        <v>268</v>
      </c>
    </row>
    <row r="54" spans="2:10">
      <c r="B54" s="49"/>
      <c r="C54" s="43" t="s">
        <v>184</v>
      </c>
      <c r="D54" s="50" t="s">
        <v>175</v>
      </c>
      <c r="E54" s="51">
        <v>0</v>
      </c>
      <c r="F54" s="52">
        <v>1.0389999999999999</v>
      </c>
      <c r="G54" s="49">
        <v>0</v>
      </c>
      <c r="H54" s="49">
        <v>1.0389999999999999</v>
      </c>
      <c r="I54" s="50" t="s">
        <v>390</v>
      </c>
      <c r="J54" s="50" t="s">
        <v>391</v>
      </c>
    </row>
    <row r="55" spans="2:10">
      <c r="B55" s="49"/>
      <c r="C55" s="43" t="s">
        <v>186</v>
      </c>
      <c r="D55" s="50" t="s">
        <v>175</v>
      </c>
      <c r="E55" s="51">
        <v>0</v>
      </c>
      <c r="F55" s="52">
        <v>0.46100000000000002</v>
      </c>
      <c r="G55" s="49">
        <v>0</v>
      </c>
      <c r="H55" s="49">
        <v>0.46100000000000002</v>
      </c>
      <c r="I55" s="50" t="s">
        <v>390</v>
      </c>
      <c r="J55" s="50" t="s">
        <v>391</v>
      </c>
    </row>
    <row r="56" spans="2:10">
      <c r="B56" s="49"/>
      <c r="C56" s="43" t="s">
        <v>187</v>
      </c>
      <c r="D56" s="50" t="s">
        <v>175</v>
      </c>
      <c r="E56" s="51">
        <v>0</v>
      </c>
      <c r="F56" s="52">
        <v>0.85899999999999999</v>
      </c>
      <c r="G56" s="49">
        <v>0</v>
      </c>
      <c r="H56" s="49">
        <v>0.85899999999999999</v>
      </c>
      <c r="I56" s="50" t="s">
        <v>390</v>
      </c>
      <c r="J56" s="50" t="s">
        <v>391</v>
      </c>
    </row>
    <row r="57" spans="2:10">
      <c r="B57" s="49"/>
      <c r="C57" s="43" t="s">
        <v>190</v>
      </c>
      <c r="D57" s="50" t="s">
        <v>175</v>
      </c>
      <c r="E57" s="51">
        <v>0</v>
      </c>
      <c r="F57" s="52">
        <v>0.72299999999999998</v>
      </c>
      <c r="G57" s="49">
        <v>0</v>
      </c>
      <c r="H57" s="49">
        <v>0.72299999999999998</v>
      </c>
      <c r="I57" s="50" t="s">
        <v>390</v>
      </c>
      <c r="J57" s="50" t="s">
        <v>391</v>
      </c>
    </row>
    <row r="58" spans="2:10">
      <c r="B58" s="49" t="s">
        <v>193</v>
      </c>
      <c r="C58" s="43" t="s">
        <v>194</v>
      </c>
      <c r="D58" s="50" t="s">
        <v>195</v>
      </c>
      <c r="E58" s="51">
        <v>8.9999999999999993E-3</v>
      </c>
      <c r="F58" s="52">
        <v>6.2E-2</v>
      </c>
      <c r="G58" s="49">
        <v>8.9999999999999993E-3</v>
      </c>
      <c r="H58" s="49">
        <v>5.2999999999999999E-2</v>
      </c>
      <c r="I58" s="50" t="s">
        <v>370</v>
      </c>
      <c r="J58" s="50" t="s">
        <v>385</v>
      </c>
    </row>
    <row r="59" spans="2:10">
      <c r="B59" s="43"/>
      <c r="C59" s="54" t="s">
        <v>196</v>
      </c>
      <c r="D59" s="55" t="s">
        <v>195</v>
      </c>
      <c r="E59" s="51">
        <v>8.9999999999999993E-3</v>
      </c>
      <c r="F59" s="56">
        <v>5.3999999999999999E-2</v>
      </c>
      <c r="G59" s="54">
        <v>8.9999999999999993E-3</v>
      </c>
      <c r="H59" s="54">
        <v>4.4999999999999998E-2</v>
      </c>
      <c r="I59" s="55" t="s">
        <v>370</v>
      </c>
      <c r="J59" s="55" t="s">
        <v>385</v>
      </c>
    </row>
    <row r="60" spans="2:10">
      <c r="B60" s="49"/>
      <c r="C60" s="43" t="s">
        <v>197</v>
      </c>
      <c r="D60" s="50" t="s">
        <v>195</v>
      </c>
      <c r="E60" s="51">
        <v>6.0000000000000001E-3</v>
      </c>
      <c r="F60" s="52">
        <v>3.5000000000000003E-2</v>
      </c>
      <c r="G60" s="49">
        <v>6.0000000000000001E-3</v>
      </c>
      <c r="H60" s="49">
        <v>2.9000000000000001E-2</v>
      </c>
      <c r="I60" s="50" t="s">
        <v>370</v>
      </c>
      <c r="J60" s="50" t="s">
        <v>385</v>
      </c>
    </row>
    <row r="61" spans="2:10">
      <c r="B61" s="49"/>
      <c r="C61" s="43" t="s">
        <v>198</v>
      </c>
      <c r="D61" s="50" t="s">
        <v>195</v>
      </c>
      <c r="E61" s="51">
        <v>6.0000000000000001E-3</v>
      </c>
      <c r="F61" s="52">
        <v>0.55600000000000005</v>
      </c>
      <c r="G61" s="49">
        <v>6.0000000000000001E-3</v>
      </c>
      <c r="H61" s="49">
        <v>0.55000000000000004</v>
      </c>
      <c r="I61" s="50" t="s">
        <v>370</v>
      </c>
      <c r="J61" s="50" t="s">
        <v>385</v>
      </c>
    </row>
    <row r="62" spans="2:10">
      <c r="B62" s="49"/>
      <c r="C62" s="43" t="s">
        <v>199</v>
      </c>
      <c r="D62" s="50" t="s">
        <v>195</v>
      </c>
      <c r="E62" s="51">
        <v>8.9999999999999993E-3</v>
      </c>
      <c r="F62" s="52">
        <v>7.6999999999999999E-2</v>
      </c>
      <c r="G62" s="49">
        <v>8.9999999999999993E-3</v>
      </c>
      <c r="H62" s="49">
        <v>6.8000000000000005E-2</v>
      </c>
      <c r="I62" s="50" t="s">
        <v>370</v>
      </c>
      <c r="J62" s="50" t="s">
        <v>385</v>
      </c>
    </row>
    <row r="63" spans="2:10">
      <c r="B63" s="49" t="s">
        <v>24</v>
      </c>
      <c r="C63" s="43"/>
      <c r="D63" s="50"/>
      <c r="E63" s="51">
        <v>0</v>
      </c>
      <c r="F63" s="52"/>
      <c r="G63" s="49"/>
      <c r="H63" s="49"/>
      <c r="I63" s="50"/>
      <c r="J63" s="50"/>
    </row>
    <row r="64" spans="2:10">
      <c r="B64" s="49"/>
      <c r="C64" s="43" t="s">
        <v>200</v>
      </c>
      <c r="D64" s="50"/>
      <c r="E64" s="51" t="s">
        <v>303</v>
      </c>
      <c r="F64" s="52" t="s">
        <v>378</v>
      </c>
      <c r="G64" s="49" t="s">
        <v>303</v>
      </c>
      <c r="H64" s="49">
        <v>7.0000000000000007E-2</v>
      </c>
      <c r="I64" s="50" t="s">
        <v>390</v>
      </c>
      <c r="J64" s="50" t="s">
        <v>379</v>
      </c>
    </row>
    <row r="65" spans="2:10">
      <c r="B65" s="43"/>
      <c r="C65" s="54" t="s">
        <v>25</v>
      </c>
      <c r="D65" s="55" t="s">
        <v>117</v>
      </c>
      <c r="E65" s="51">
        <v>0.47599999999999998</v>
      </c>
      <c r="F65" s="56">
        <v>0.55600000000000005</v>
      </c>
      <c r="G65" s="54">
        <v>0.47599999999999998</v>
      </c>
      <c r="H65" s="54">
        <v>0.08</v>
      </c>
      <c r="I65" s="55" t="s">
        <v>390</v>
      </c>
      <c r="J65" s="55" t="s">
        <v>379</v>
      </c>
    </row>
    <row r="66" spans="2:10">
      <c r="B66" s="49"/>
      <c r="C66" s="49" t="s">
        <v>28</v>
      </c>
      <c r="D66" s="50" t="s">
        <v>117</v>
      </c>
      <c r="E66" s="51">
        <v>0.40500000000000003</v>
      </c>
      <c r="F66" s="57">
        <v>0.47499999999999998</v>
      </c>
      <c r="G66" s="50">
        <v>0.40500000000000003</v>
      </c>
      <c r="H66" s="49">
        <v>7.0000000000000007E-2</v>
      </c>
      <c r="I66" s="50" t="s">
        <v>390</v>
      </c>
      <c r="J66" s="50" t="s">
        <v>379</v>
      </c>
    </row>
    <row r="67" spans="2:10">
      <c r="B67" s="49"/>
      <c r="C67" s="49" t="s">
        <v>201</v>
      </c>
      <c r="D67" s="50" t="s">
        <v>117</v>
      </c>
      <c r="E67" s="51">
        <v>0</v>
      </c>
      <c r="F67" s="52">
        <v>0</v>
      </c>
      <c r="G67" s="49">
        <v>0</v>
      </c>
      <c r="H67" s="49">
        <v>0</v>
      </c>
      <c r="I67" s="50" t="s">
        <v>390</v>
      </c>
      <c r="J67" s="50" t="s">
        <v>304</v>
      </c>
    </row>
    <row r="68" spans="2:10">
      <c r="B68" s="49"/>
      <c r="C68" s="49" t="s">
        <v>202</v>
      </c>
      <c r="D68" s="50" t="s">
        <v>117</v>
      </c>
      <c r="E68" s="51">
        <v>0</v>
      </c>
      <c r="F68" s="52">
        <v>0</v>
      </c>
      <c r="G68" s="49">
        <v>0</v>
      </c>
      <c r="H68" s="49">
        <v>0</v>
      </c>
      <c r="I68" s="50" t="s">
        <v>390</v>
      </c>
      <c r="J68" s="50" t="s">
        <v>304</v>
      </c>
    </row>
    <row r="69" spans="2:10">
      <c r="B69" s="49"/>
      <c r="C69" s="49" t="s">
        <v>20</v>
      </c>
      <c r="D69" s="50" t="s">
        <v>117</v>
      </c>
      <c r="E69" s="51">
        <v>0</v>
      </c>
      <c r="F69" s="52">
        <v>0</v>
      </c>
      <c r="G69" s="49">
        <v>0</v>
      </c>
      <c r="H69" s="49">
        <v>0</v>
      </c>
      <c r="I69" s="50" t="s">
        <v>390</v>
      </c>
      <c r="J69" s="50" t="s">
        <v>304</v>
      </c>
    </row>
    <row r="70" spans="2:10">
      <c r="B70" s="49"/>
      <c r="C70" s="49" t="s">
        <v>203</v>
      </c>
      <c r="D70" s="50" t="s">
        <v>117</v>
      </c>
      <c r="E70" s="51">
        <v>0</v>
      </c>
      <c r="F70" s="52">
        <v>7.4999999999999997E-2</v>
      </c>
      <c r="G70" s="49">
        <v>0</v>
      </c>
      <c r="H70" s="49">
        <v>7.4999999999999997E-2</v>
      </c>
      <c r="I70" s="50" t="s">
        <v>390</v>
      </c>
      <c r="J70" s="50" t="s">
        <v>379</v>
      </c>
    </row>
    <row r="71" spans="2:10">
      <c r="B71" s="49" t="s">
        <v>204</v>
      </c>
      <c r="C71" s="49"/>
      <c r="D71" s="50"/>
      <c r="E71" s="51">
        <v>0</v>
      </c>
      <c r="F71" s="52"/>
      <c r="G71" s="49"/>
      <c r="H71" s="49"/>
      <c r="I71" s="50"/>
      <c r="J71" s="50"/>
    </row>
    <row r="72" spans="2:10">
      <c r="B72" s="49"/>
      <c r="C72" s="49" t="s">
        <v>208</v>
      </c>
      <c r="D72" s="50" t="s">
        <v>177</v>
      </c>
      <c r="E72" s="51" t="s">
        <v>307</v>
      </c>
      <c r="F72" s="52">
        <v>35.97</v>
      </c>
      <c r="G72" s="49" t="s">
        <v>307</v>
      </c>
      <c r="H72" s="49">
        <v>3.44</v>
      </c>
      <c r="I72" s="50" t="s">
        <v>308</v>
      </c>
      <c r="J72" s="50" t="s">
        <v>309</v>
      </c>
    </row>
    <row r="73" spans="2:10">
      <c r="B73" s="43"/>
      <c r="C73" s="54" t="s">
        <v>210</v>
      </c>
      <c r="D73" s="55" t="s">
        <v>177</v>
      </c>
      <c r="E73" s="51" t="s">
        <v>311</v>
      </c>
      <c r="F73" s="56" t="s">
        <v>312</v>
      </c>
      <c r="G73" s="54" t="s">
        <v>311</v>
      </c>
      <c r="H73" s="54">
        <v>3.44</v>
      </c>
      <c r="I73" s="55" t="s">
        <v>308</v>
      </c>
      <c r="J73" s="55" t="s">
        <v>309</v>
      </c>
    </row>
    <row r="74" spans="2:10">
      <c r="B74" s="54"/>
      <c r="C74" s="49" t="s">
        <v>211</v>
      </c>
      <c r="D74" s="50" t="s">
        <v>177</v>
      </c>
      <c r="E74" s="51" t="s">
        <v>313</v>
      </c>
      <c r="F74" s="52">
        <v>25.05</v>
      </c>
      <c r="G74" s="49" t="s">
        <v>313</v>
      </c>
      <c r="H74" s="49">
        <v>1.65</v>
      </c>
      <c r="I74" s="50" t="s">
        <v>308</v>
      </c>
      <c r="J74" s="50" t="s">
        <v>309</v>
      </c>
    </row>
    <row r="75" spans="2:10">
      <c r="B75" s="54"/>
      <c r="C75" s="49" t="s">
        <v>212</v>
      </c>
      <c r="D75" s="50" t="s">
        <v>177</v>
      </c>
      <c r="E75" s="51">
        <v>15.3</v>
      </c>
      <c r="F75" s="52">
        <v>25.82</v>
      </c>
      <c r="G75" s="49">
        <v>15.3</v>
      </c>
      <c r="H75" s="49">
        <v>10.52</v>
      </c>
      <c r="I75" s="50" t="s">
        <v>308</v>
      </c>
      <c r="J75" s="50" t="s">
        <v>309</v>
      </c>
    </row>
    <row r="76" spans="2:10">
      <c r="B76" s="58"/>
      <c r="C76" s="54" t="s">
        <v>214</v>
      </c>
      <c r="D76" s="55" t="s">
        <v>177</v>
      </c>
      <c r="E76" s="51">
        <v>20.63</v>
      </c>
      <c r="F76" s="56">
        <v>21.53</v>
      </c>
      <c r="G76" s="54">
        <v>20.63</v>
      </c>
      <c r="H76" s="54">
        <v>0.9</v>
      </c>
      <c r="I76" s="55" t="s">
        <v>308</v>
      </c>
      <c r="J76" s="55" t="s">
        <v>309</v>
      </c>
    </row>
    <row r="77" spans="2:10">
      <c r="B77" s="54"/>
      <c r="C77" s="49" t="s">
        <v>206</v>
      </c>
      <c r="D77" s="50" t="s">
        <v>177</v>
      </c>
      <c r="E77" s="52">
        <v>7.9</v>
      </c>
      <c r="F77" s="52">
        <v>8.8000000000000007</v>
      </c>
      <c r="G77" s="49">
        <v>7.9</v>
      </c>
      <c r="H77" s="49">
        <v>0.9</v>
      </c>
      <c r="I77" s="50" t="s">
        <v>308</v>
      </c>
      <c r="J77" s="50" t="s">
        <v>309</v>
      </c>
    </row>
    <row r="78" spans="2:10">
      <c r="B78" s="54" t="s">
        <v>316</v>
      </c>
      <c r="C78" s="49"/>
      <c r="D78" s="50"/>
      <c r="E78" s="52">
        <v>0</v>
      </c>
      <c r="F78" s="52"/>
      <c r="G78" s="49"/>
      <c r="H78" s="49"/>
      <c r="I78" s="50"/>
      <c r="J78" s="50"/>
    </row>
    <row r="79" spans="2:10">
      <c r="B79" s="54" t="s">
        <v>317</v>
      </c>
      <c r="C79" s="49" t="s">
        <v>318</v>
      </c>
      <c r="D79" s="50" t="s">
        <v>319</v>
      </c>
      <c r="E79" s="52">
        <v>0.16300000000000001</v>
      </c>
      <c r="F79" s="52">
        <v>0.19500000000000001</v>
      </c>
      <c r="G79" s="49">
        <v>0.16300000000000001</v>
      </c>
      <c r="H79" s="49">
        <v>3.2000000000000001E-2</v>
      </c>
      <c r="I79" s="50" t="s">
        <v>390</v>
      </c>
      <c r="J79" s="50" t="s">
        <v>392</v>
      </c>
    </row>
    <row r="80" spans="2:10">
      <c r="B80" s="54"/>
      <c r="C80" s="49" t="s">
        <v>22</v>
      </c>
      <c r="D80" s="50" t="s">
        <v>319</v>
      </c>
      <c r="E80" s="52">
        <v>0.151</v>
      </c>
      <c r="F80" s="52">
        <v>0.18</v>
      </c>
      <c r="G80" s="49">
        <v>0.151</v>
      </c>
      <c r="H80" s="49">
        <v>2.9000000000000001E-2</v>
      </c>
      <c r="I80" s="50" t="s">
        <v>390</v>
      </c>
      <c r="J80" s="50" t="s">
        <v>392</v>
      </c>
    </row>
    <row r="81" spans="2:10">
      <c r="B81" s="54"/>
      <c r="C81" s="49" t="s">
        <v>22</v>
      </c>
      <c r="D81" s="50" t="s">
        <v>319</v>
      </c>
      <c r="E81" s="52">
        <v>0.16900000000000001</v>
      </c>
      <c r="F81" s="52">
        <v>0.20200000000000001</v>
      </c>
      <c r="G81" s="49">
        <v>0.16900000000000001</v>
      </c>
      <c r="H81" s="49">
        <v>3.2000000000000001E-2</v>
      </c>
      <c r="I81" s="50" t="s">
        <v>390</v>
      </c>
      <c r="J81" s="50" t="s">
        <v>392</v>
      </c>
    </row>
    <row r="82" spans="2:10">
      <c r="B82" s="54"/>
      <c r="C82" s="49" t="s">
        <v>22</v>
      </c>
      <c r="D82" s="50" t="s">
        <v>319</v>
      </c>
      <c r="E82" s="52">
        <v>0.19800000000000001</v>
      </c>
      <c r="F82" s="52">
        <v>0.23599999999999999</v>
      </c>
      <c r="G82" s="49">
        <v>0.19800000000000001</v>
      </c>
      <c r="H82" s="49">
        <v>3.7999999999999999E-2</v>
      </c>
      <c r="I82" s="50" t="s">
        <v>390</v>
      </c>
      <c r="J82" s="50" t="s">
        <v>392</v>
      </c>
    </row>
    <row r="83" spans="2:10">
      <c r="B83" s="54"/>
      <c r="C83" s="49" t="s">
        <v>22</v>
      </c>
      <c r="D83" s="50" t="s">
        <v>319</v>
      </c>
      <c r="E83" s="52">
        <v>0.122</v>
      </c>
      <c r="F83" s="52">
        <v>0.14499999999999999</v>
      </c>
      <c r="G83" s="49">
        <v>0.122</v>
      </c>
      <c r="H83" s="49">
        <v>2.3E-2</v>
      </c>
      <c r="I83" s="50" t="s">
        <v>390</v>
      </c>
      <c r="J83" s="50" t="s">
        <v>392</v>
      </c>
    </row>
    <row r="84" spans="2:10">
      <c r="B84" s="54"/>
      <c r="C84" s="49" t="s">
        <v>22</v>
      </c>
      <c r="D84" s="50" t="s">
        <v>319</v>
      </c>
      <c r="E84" s="52">
        <v>0</v>
      </c>
      <c r="F84" s="52">
        <v>0.125</v>
      </c>
      <c r="G84" s="49"/>
      <c r="H84" s="49"/>
      <c r="I84" s="50" t="s">
        <v>390</v>
      </c>
      <c r="J84" s="50" t="s">
        <v>392</v>
      </c>
    </row>
    <row r="85" spans="2:10">
      <c r="B85" s="54"/>
      <c r="C85" s="49" t="s">
        <v>23</v>
      </c>
      <c r="D85" s="50" t="s">
        <v>319</v>
      </c>
      <c r="E85" s="52">
        <v>0.13</v>
      </c>
      <c r="F85" s="52">
        <v>0.157</v>
      </c>
      <c r="G85" s="49">
        <v>0.13</v>
      </c>
      <c r="H85" s="49">
        <v>2.7E-2</v>
      </c>
      <c r="I85" s="50" t="s">
        <v>390</v>
      </c>
      <c r="J85" s="50" t="s">
        <v>392</v>
      </c>
    </row>
    <row r="86" spans="2:10">
      <c r="B86" s="54"/>
      <c r="C86" s="49" t="s">
        <v>23</v>
      </c>
      <c r="D86" s="50" t="s">
        <v>319</v>
      </c>
      <c r="E86" s="52">
        <v>0.14599999999999999</v>
      </c>
      <c r="F86" s="52">
        <v>0.17599999999999999</v>
      </c>
      <c r="G86" s="49">
        <v>0.14599999999999999</v>
      </c>
      <c r="H86" s="49">
        <v>0.03</v>
      </c>
      <c r="I86" s="50" t="s">
        <v>390</v>
      </c>
      <c r="J86" s="50" t="s">
        <v>392</v>
      </c>
    </row>
    <row r="87" spans="2:10">
      <c r="B87" s="54"/>
      <c r="C87" s="49" t="s">
        <v>23</v>
      </c>
      <c r="D87" s="50" t="s">
        <v>319</v>
      </c>
      <c r="E87" s="52">
        <v>0.17299999999999999</v>
      </c>
      <c r="F87" s="52">
        <v>0.20899999999999999</v>
      </c>
      <c r="G87" s="49">
        <v>0.17299999999999999</v>
      </c>
      <c r="H87" s="49">
        <v>3.5999999999999997E-2</v>
      </c>
      <c r="I87" s="50" t="s">
        <v>390</v>
      </c>
      <c r="J87" s="50" t="s">
        <v>392</v>
      </c>
    </row>
    <row r="88" spans="2:10">
      <c r="B88" s="54"/>
      <c r="C88" s="49" t="s">
        <v>23</v>
      </c>
      <c r="D88" s="50" t="s">
        <v>319</v>
      </c>
      <c r="E88" s="52">
        <v>0.13900000000000001</v>
      </c>
      <c r="F88" s="52">
        <v>0.16800000000000001</v>
      </c>
      <c r="G88" s="49">
        <v>0.13900000000000001</v>
      </c>
      <c r="H88" s="49">
        <v>2.9000000000000001E-2</v>
      </c>
      <c r="I88" s="50" t="s">
        <v>390</v>
      </c>
      <c r="J88" s="50" t="s">
        <v>392</v>
      </c>
    </row>
    <row r="89" spans="2:10">
      <c r="B89" s="54"/>
      <c r="C89" s="49" t="s">
        <v>130</v>
      </c>
      <c r="D89" s="50" t="s">
        <v>319</v>
      </c>
      <c r="E89" s="52">
        <v>0.128</v>
      </c>
      <c r="F89" s="52">
        <v>0.14299999999999999</v>
      </c>
      <c r="G89" s="49">
        <v>0.128</v>
      </c>
      <c r="H89" s="49">
        <v>1.4999999999999999E-2</v>
      </c>
      <c r="I89" s="50" t="s">
        <v>390</v>
      </c>
      <c r="J89" s="50" t="s">
        <v>392</v>
      </c>
    </row>
    <row r="90" spans="2:10">
      <c r="B90" s="54"/>
      <c r="C90" s="49" t="s">
        <v>130</v>
      </c>
      <c r="D90" s="50" t="s">
        <v>319</v>
      </c>
      <c r="E90" s="52">
        <v>0.13600000000000001</v>
      </c>
      <c r="F90" s="52">
        <v>0.153</v>
      </c>
      <c r="G90" s="49">
        <v>0.13600000000000001</v>
      </c>
      <c r="H90" s="49">
        <v>1.6E-2</v>
      </c>
      <c r="I90" s="50" t="s">
        <v>390</v>
      </c>
      <c r="J90" s="50" t="s">
        <v>392</v>
      </c>
    </row>
    <row r="91" spans="2:10">
      <c r="B91" s="54"/>
      <c r="C91" s="49" t="s">
        <v>130</v>
      </c>
      <c r="D91" s="50" t="s">
        <v>319</v>
      </c>
      <c r="E91" s="52">
        <v>0.16400000000000001</v>
      </c>
      <c r="F91" s="52">
        <v>0.184</v>
      </c>
      <c r="G91" s="49">
        <v>0.16400000000000001</v>
      </c>
      <c r="H91" s="49">
        <v>0.02</v>
      </c>
      <c r="I91" s="50" t="s">
        <v>390</v>
      </c>
      <c r="J91" s="50" t="s">
        <v>392</v>
      </c>
    </row>
    <row r="92" spans="2:10">
      <c r="B92" s="54"/>
      <c r="C92" s="49" t="s">
        <v>320</v>
      </c>
      <c r="D92" s="50" t="s">
        <v>319</v>
      </c>
      <c r="E92" s="52">
        <v>0.13100000000000001</v>
      </c>
      <c r="F92" s="52">
        <v>0.161</v>
      </c>
      <c r="G92" s="49">
        <v>0.13100000000000001</v>
      </c>
      <c r="H92" s="49">
        <v>0.03</v>
      </c>
      <c r="I92" s="50" t="s">
        <v>390</v>
      </c>
      <c r="J92" s="50" t="s">
        <v>392</v>
      </c>
    </row>
    <row r="93" spans="2:10">
      <c r="B93" s="54"/>
      <c r="C93" s="49" t="s">
        <v>320</v>
      </c>
      <c r="D93" s="50" t="s">
        <v>319</v>
      </c>
      <c r="E93" s="52">
        <v>0.13500000000000001</v>
      </c>
      <c r="F93" s="52">
        <v>0.16600000000000001</v>
      </c>
      <c r="G93" s="49">
        <v>0.13500000000000001</v>
      </c>
      <c r="H93" s="49">
        <v>3.1E-2</v>
      </c>
      <c r="I93" s="50" t="s">
        <v>390</v>
      </c>
      <c r="J93" s="50" t="s">
        <v>392</v>
      </c>
    </row>
    <row r="94" spans="2:10">
      <c r="B94" s="54"/>
      <c r="C94" s="49" t="s">
        <v>320</v>
      </c>
      <c r="D94" s="50" t="s">
        <v>319</v>
      </c>
      <c r="E94" s="52">
        <v>0.13700000000000001</v>
      </c>
      <c r="F94" s="52">
        <v>0.16800000000000001</v>
      </c>
      <c r="G94" s="49">
        <v>0.13700000000000001</v>
      </c>
      <c r="H94" s="49">
        <v>3.1E-2</v>
      </c>
      <c r="I94" s="50" t="s">
        <v>390</v>
      </c>
      <c r="J94" s="50" t="s">
        <v>392</v>
      </c>
    </row>
    <row r="95" spans="2:10">
      <c r="B95" s="54"/>
      <c r="C95" s="49" t="s">
        <v>321</v>
      </c>
      <c r="D95" s="50" t="s">
        <v>319</v>
      </c>
      <c r="E95" s="52">
        <v>0</v>
      </c>
      <c r="F95" s="52">
        <v>4.1000000000000002E-2</v>
      </c>
      <c r="G95" s="49">
        <v>0</v>
      </c>
      <c r="H95" s="49">
        <v>4.1000000000000002E-2</v>
      </c>
      <c r="I95" s="50" t="s">
        <v>390</v>
      </c>
      <c r="J95" s="50" t="s">
        <v>392</v>
      </c>
    </row>
    <row r="96" spans="2:10">
      <c r="B96" s="54"/>
      <c r="C96" s="49" t="s">
        <v>264</v>
      </c>
      <c r="D96" s="50" t="s">
        <v>319</v>
      </c>
      <c r="E96" s="52">
        <v>0</v>
      </c>
      <c r="F96" s="52">
        <v>0.09</v>
      </c>
      <c r="G96" s="49">
        <v>0</v>
      </c>
      <c r="H96" s="49">
        <v>0.09</v>
      </c>
      <c r="I96" s="50" t="s">
        <v>390</v>
      </c>
      <c r="J96" s="50" t="s">
        <v>392</v>
      </c>
    </row>
    <row r="97" spans="2:10">
      <c r="B97" s="54"/>
      <c r="C97" s="49" t="s">
        <v>322</v>
      </c>
      <c r="D97" s="50" t="s">
        <v>319</v>
      </c>
      <c r="E97" s="52">
        <v>0</v>
      </c>
      <c r="F97" s="52">
        <v>0.104</v>
      </c>
      <c r="G97" s="49">
        <v>0</v>
      </c>
      <c r="H97" s="49">
        <v>0.104</v>
      </c>
      <c r="I97" s="50" t="s">
        <v>390</v>
      </c>
      <c r="J97" s="50" t="s">
        <v>392</v>
      </c>
    </row>
    <row r="98" spans="2:10">
      <c r="B98" s="54"/>
      <c r="C98" s="49" t="s">
        <v>386</v>
      </c>
      <c r="D98" s="50" t="s">
        <v>319</v>
      </c>
      <c r="E98" s="52">
        <v>0</v>
      </c>
      <c r="F98" s="52">
        <v>0.112</v>
      </c>
      <c r="G98" s="49">
        <v>0</v>
      </c>
      <c r="H98" s="49">
        <v>0.112</v>
      </c>
      <c r="I98" s="50" t="s">
        <v>370</v>
      </c>
      <c r="J98" s="50" t="s">
        <v>383</v>
      </c>
    </row>
    <row r="99" spans="2:10">
      <c r="B99" s="54"/>
      <c r="C99" s="49" t="s">
        <v>387</v>
      </c>
      <c r="D99" s="50" t="s">
        <v>319</v>
      </c>
      <c r="E99" s="52">
        <v>0</v>
      </c>
      <c r="F99" s="52">
        <v>7.0000000000000001E-3</v>
      </c>
      <c r="G99" s="49">
        <v>0</v>
      </c>
      <c r="H99" s="49">
        <v>7.0000000000000001E-3</v>
      </c>
      <c r="I99" s="50" t="s">
        <v>390</v>
      </c>
      <c r="J99" s="50" t="s">
        <v>383</v>
      </c>
    </row>
    <row r="100" spans="2:10">
      <c r="B100" s="54"/>
      <c r="C100" s="49" t="s">
        <v>323</v>
      </c>
      <c r="D100" s="50" t="s">
        <v>319</v>
      </c>
      <c r="E100" s="52">
        <v>0</v>
      </c>
      <c r="F100" s="52">
        <v>9.1999999999999998E-2</v>
      </c>
      <c r="G100" s="49">
        <v>0</v>
      </c>
      <c r="H100" s="49">
        <v>9.1999999999999998E-2</v>
      </c>
      <c r="I100" s="50" t="s">
        <v>390</v>
      </c>
      <c r="J100" s="50" t="s">
        <v>392</v>
      </c>
    </row>
    <row r="101" spans="2:10">
      <c r="B101" s="54"/>
      <c r="C101" s="49" t="s">
        <v>323</v>
      </c>
      <c r="D101" s="50" t="s">
        <v>319</v>
      </c>
      <c r="E101" s="52">
        <v>0</v>
      </c>
      <c r="F101" s="52">
        <v>7.8E-2</v>
      </c>
      <c r="G101" s="49">
        <v>0</v>
      </c>
      <c r="H101" s="49">
        <v>7.8E-2</v>
      </c>
      <c r="I101" s="50" t="s">
        <v>390</v>
      </c>
      <c r="J101" s="50" t="s">
        <v>392</v>
      </c>
    </row>
    <row r="102" spans="2:10">
      <c r="B102" s="54"/>
      <c r="C102" s="49" t="s">
        <v>323</v>
      </c>
      <c r="D102" s="50" t="s">
        <v>319</v>
      </c>
      <c r="E102" s="52">
        <v>0</v>
      </c>
      <c r="F102" s="52">
        <v>3.0000000000000001E-3</v>
      </c>
      <c r="G102" s="49">
        <v>0</v>
      </c>
      <c r="H102" s="49">
        <v>3.0000000000000001E-3</v>
      </c>
      <c r="I102" s="50" t="s">
        <v>390</v>
      </c>
      <c r="J102" s="50" t="s">
        <v>392</v>
      </c>
    </row>
    <row r="103" spans="2:10">
      <c r="B103" s="54" t="s">
        <v>324</v>
      </c>
      <c r="C103" s="49" t="s">
        <v>323</v>
      </c>
      <c r="D103" s="50" t="s">
        <v>319</v>
      </c>
      <c r="E103" s="52">
        <v>0</v>
      </c>
      <c r="F103" s="52">
        <v>6.0000000000000001E-3</v>
      </c>
      <c r="G103" s="49">
        <v>0</v>
      </c>
      <c r="H103" s="49">
        <v>6.0000000000000001E-3</v>
      </c>
      <c r="I103" s="50" t="s">
        <v>390</v>
      </c>
      <c r="J103" s="50" t="s">
        <v>258</v>
      </c>
    </row>
    <row r="104" spans="2:10">
      <c r="B104" s="54" t="s">
        <v>325</v>
      </c>
      <c r="C104" s="49"/>
      <c r="D104" s="50" t="s">
        <v>319</v>
      </c>
      <c r="E104" s="52">
        <v>0.24</v>
      </c>
      <c r="F104" s="52">
        <v>0.29799999999999999</v>
      </c>
      <c r="G104" s="49">
        <v>0.24</v>
      </c>
      <c r="H104" s="49">
        <v>5.8000000000000003E-2</v>
      </c>
      <c r="I104" s="50" t="s">
        <v>402</v>
      </c>
      <c r="J104" s="50" t="s">
        <v>258</v>
      </c>
    </row>
    <row r="105" spans="2:10">
      <c r="B105" s="54" t="s">
        <v>326</v>
      </c>
      <c r="C105" s="49"/>
      <c r="D105" s="50" t="s">
        <v>319</v>
      </c>
      <c r="E105" s="52">
        <v>0.252</v>
      </c>
      <c r="F105" s="52">
        <v>0.312</v>
      </c>
      <c r="G105" s="49">
        <v>0.252</v>
      </c>
      <c r="H105" s="49">
        <v>0.06</v>
      </c>
      <c r="I105" s="50" t="s">
        <v>402</v>
      </c>
      <c r="J105" s="50" t="s">
        <v>258</v>
      </c>
    </row>
    <row r="106" spans="2:10">
      <c r="B106" s="54" t="s">
        <v>326</v>
      </c>
      <c r="C106" s="49"/>
      <c r="D106" s="50" t="s">
        <v>319</v>
      </c>
      <c r="E106" s="52">
        <v>0.221</v>
      </c>
      <c r="F106" s="52">
        <v>0.27400000000000002</v>
      </c>
      <c r="G106" s="49">
        <v>0.221</v>
      </c>
      <c r="H106" s="49">
        <v>5.2999999999999999E-2</v>
      </c>
      <c r="I106" s="50" t="s">
        <v>402</v>
      </c>
      <c r="J106" s="50" t="s">
        <v>258</v>
      </c>
    </row>
    <row r="107" spans="2:10">
      <c r="B107" s="54" t="s">
        <v>327</v>
      </c>
      <c r="C107" s="54"/>
      <c r="D107" s="55" t="s">
        <v>328</v>
      </c>
      <c r="E107" s="54">
        <v>2.7E-2</v>
      </c>
      <c r="F107" s="54">
        <v>3.3000000000000002E-2</v>
      </c>
      <c r="G107" s="54">
        <v>2.7E-2</v>
      </c>
      <c r="H107" s="54">
        <v>6.0000000000000001E-3</v>
      </c>
      <c r="I107" s="55" t="s">
        <v>402</v>
      </c>
      <c r="J107" s="55" t="s">
        <v>258</v>
      </c>
    </row>
    <row r="108" spans="2:10">
      <c r="B108" s="54"/>
      <c r="C108" s="54"/>
      <c r="D108" s="55" t="s">
        <v>319</v>
      </c>
      <c r="E108" s="54">
        <v>0.85299999999999998</v>
      </c>
      <c r="F108" s="54">
        <v>1.0429999999999999</v>
      </c>
      <c r="G108" s="54">
        <v>0.85299999999999998</v>
      </c>
      <c r="H108" s="54">
        <v>0.19</v>
      </c>
      <c r="I108" s="55" t="s">
        <v>402</v>
      </c>
      <c r="J108" s="55" t="s">
        <v>258</v>
      </c>
    </row>
    <row r="109" spans="2:10">
      <c r="B109" s="54" t="s">
        <v>329</v>
      </c>
      <c r="C109" s="54" t="s">
        <v>403</v>
      </c>
      <c r="D109" s="55" t="s">
        <v>328</v>
      </c>
      <c r="E109" s="54">
        <v>1.0999999999999999E-2</v>
      </c>
      <c r="F109" s="54">
        <v>1.4999999999999999E-2</v>
      </c>
      <c r="G109" s="54">
        <v>1.0999999999999999E-2</v>
      </c>
      <c r="H109" s="54">
        <v>4.0000000000000001E-3</v>
      </c>
      <c r="I109" s="55" t="s">
        <v>369</v>
      </c>
      <c r="J109" s="55" t="s">
        <v>404</v>
      </c>
    </row>
    <row r="110" spans="2:10">
      <c r="B110" s="54"/>
      <c r="C110" s="54" t="s">
        <v>405</v>
      </c>
      <c r="D110" s="55" t="s">
        <v>328</v>
      </c>
      <c r="E110" s="54">
        <v>5.1999999999999998E-2</v>
      </c>
      <c r="F110" s="54">
        <v>7.0999999999999994E-2</v>
      </c>
      <c r="G110" s="54">
        <v>5.1999999999999998E-2</v>
      </c>
      <c r="H110" s="54">
        <v>1.9E-2</v>
      </c>
      <c r="I110" s="55" t="s">
        <v>398</v>
      </c>
      <c r="J110" s="55" t="s">
        <v>404</v>
      </c>
    </row>
    <row r="111" spans="2:10">
      <c r="B111" s="54" t="s">
        <v>331</v>
      </c>
      <c r="C111" s="54" t="s">
        <v>332</v>
      </c>
      <c r="D111" s="55" t="s">
        <v>328</v>
      </c>
      <c r="E111" s="54">
        <v>2E-3</v>
      </c>
      <c r="F111" s="54">
        <v>2E-3</v>
      </c>
      <c r="G111" s="54">
        <v>2E-3</v>
      </c>
      <c r="H111" s="54">
        <v>1E-3</v>
      </c>
      <c r="I111" s="55" t="s">
        <v>369</v>
      </c>
      <c r="J111" s="55" t="s">
        <v>404</v>
      </c>
    </row>
    <row r="112" spans="2:10">
      <c r="B112" s="54"/>
      <c r="C112" s="54" t="s">
        <v>406</v>
      </c>
      <c r="D112" s="55" t="s">
        <v>328</v>
      </c>
      <c r="E112" s="54">
        <v>6.9000000000000006E-2</v>
      </c>
      <c r="F112" s="54">
        <v>0.09</v>
      </c>
      <c r="G112" s="54">
        <v>6.9000000000000006E-2</v>
      </c>
      <c r="H112" s="54">
        <v>2.1999999999999999E-2</v>
      </c>
      <c r="I112" s="55" t="s">
        <v>369</v>
      </c>
      <c r="J112" s="55" t="s">
        <v>404</v>
      </c>
    </row>
    <row r="113" spans="2:10">
      <c r="B113" s="54"/>
      <c r="C113" s="54" t="s">
        <v>407</v>
      </c>
      <c r="D113" s="55" t="s">
        <v>328</v>
      </c>
      <c r="E113" s="54">
        <v>0</v>
      </c>
      <c r="F113" s="54">
        <v>0</v>
      </c>
      <c r="G113" s="54">
        <v>0</v>
      </c>
      <c r="H113" s="54">
        <v>0</v>
      </c>
      <c r="I113" s="55" t="s">
        <v>369</v>
      </c>
      <c r="J113" s="55" t="s">
        <v>404</v>
      </c>
    </row>
    <row r="114" spans="2:10">
      <c r="B114" s="54"/>
      <c r="C114" s="54" t="s">
        <v>408</v>
      </c>
      <c r="D114" s="55" t="s">
        <v>328</v>
      </c>
      <c r="E114" s="54">
        <v>0</v>
      </c>
      <c r="F114" s="54">
        <v>2.5999999999999999E-2</v>
      </c>
      <c r="G114" s="54">
        <v>0</v>
      </c>
      <c r="H114" s="54">
        <v>2.5999999999999999E-2</v>
      </c>
      <c r="I114" s="55" t="s">
        <v>377</v>
      </c>
      <c r="J114" s="55" t="s">
        <v>330</v>
      </c>
    </row>
    <row r="115" spans="2:10">
      <c r="B115" s="54" t="s">
        <v>336</v>
      </c>
      <c r="C115" s="54" t="s">
        <v>409</v>
      </c>
      <c r="D115" s="55" t="s">
        <v>328</v>
      </c>
      <c r="E115" s="54">
        <v>0</v>
      </c>
      <c r="F115" s="54">
        <v>0.10299999999999999</v>
      </c>
      <c r="G115" s="54"/>
      <c r="H115" s="54"/>
      <c r="I115" s="55" t="s">
        <v>369</v>
      </c>
      <c r="J115" s="55" t="s">
        <v>404</v>
      </c>
    </row>
    <row r="116" spans="2:10">
      <c r="B116" s="54"/>
      <c r="C116" s="54" t="s">
        <v>410</v>
      </c>
      <c r="D116" s="55" t="s">
        <v>328</v>
      </c>
      <c r="E116" s="54">
        <v>9.8000000000000004E-2</v>
      </c>
      <c r="F116" s="54">
        <v>0.129</v>
      </c>
      <c r="G116" s="54">
        <v>9.8000000000000004E-2</v>
      </c>
      <c r="H116" s="54">
        <v>3.1E-2</v>
      </c>
      <c r="I116" s="55" t="s">
        <v>369</v>
      </c>
      <c r="J116" s="55" t="s">
        <v>404</v>
      </c>
    </row>
    <row r="117" spans="2:10">
      <c r="B117" s="54"/>
      <c r="C117" s="54" t="s">
        <v>411</v>
      </c>
      <c r="D117" s="55" t="s">
        <v>328</v>
      </c>
      <c r="E117" s="54">
        <v>7.0000000000000001E-3</v>
      </c>
      <c r="F117" s="54">
        <v>5.5E-2</v>
      </c>
      <c r="G117" s="54">
        <v>7.0000000000000001E-3</v>
      </c>
      <c r="H117" s="54">
        <v>4.8000000000000001E-2</v>
      </c>
      <c r="I117" s="55" t="s">
        <v>369</v>
      </c>
      <c r="J117" s="55" t="s">
        <v>404</v>
      </c>
    </row>
    <row r="118" spans="2:10">
      <c r="B118" s="54"/>
      <c r="C118" s="54" t="s">
        <v>412</v>
      </c>
      <c r="D118" s="55" t="s">
        <v>328</v>
      </c>
      <c r="E118" s="54">
        <v>0</v>
      </c>
      <c r="F118" s="54">
        <v>0.11600000000000001</v>
      </c>
      <c r="G118" s="54">
        <v>0</v>
      </c>
      <c r="H118" s="54">
        <v>0.11600000000000001</v>
      </c>
      <c r="I118" s="55" t="s">
        <v>369</v>
      </c>
      <c r="J118" s="55" t="s">
        <v>404</v>
      </c>
    </row>
    <row r="119" spans="2:10">
      <c r="B119" s="54"/>
      <c r="C119" s="54" t="s">
        <v>413</v>
      </c>
      <c r="D119" s="55" t="s">
        <v>328</v>
      </c>
      <c r="E119" s="54">
        <v>0</v>
      </c>
      <c r="F119" s="54">
        <v>0</v>
      </c>
      <c r="G119" s="54">
        <v>0</v>
      </c>
      <c r="H119" s="54">
        <v>0</v>
      </c>
      <c r="I119" s="55" t="s">
        <v>369</v>
      </c>
      <c r="J119" s="55" t="s">
        <v>404</v>
      </c>
    </row>
    <row r="120" spans="2:10">
      <c r="B120" s="54" t="s">
        <v>340</v>
      </c>
      <c r="C120" s="54" t="s">
        <v>323</v>
      </c>
      <c r="D120" s="55" t="s">
        <v>328</v>
      </c>
      <c r="E120" s="54">
        <v>0</v>
      </c>
      <c r="F120" s="54">
        <v>0</v>
      </c>
      <c r="G120" s="54">
        <v>0</v>
      </c>
      <c r="H120" s="54">
        <v>0</v>
      </c>
      <c r="I120" s="55" t="s">
        <v>369</v>
      </c>
      <c r="J120" s="55" t="s">
        <v>404</v>
      </c>
    </row>
    <row r="121" spans="2:10">
      <c r="B121" s="54" t="s">
        <v>341</v>
      </c>
      <c r="C121" s="54" t="s">
        <v>323</v>
      </c>
      <c r="D121" s="55" t="s">
        <v>328</v>
      </c>
      <c r="E121" s="54">
        <v>0</v>
      </c>
      <c r="F121" s="54">
        <v>0</v>
      </c>
      <c r="G121" s="54">
        <v>0</v>
      </c>
      <c r="H121" s="54">
        <v>0</v>
      </c>
      <c r="I121" s="55" t="s">
        <v>369</v>
      </c>
      <c r="J121" s="55" t="s">
        <v>404</v>
      </c>
    </row>
    <row r="122" spans="2:10">
      <c r="B122" s="54" t="s">
        <v>342</v>
      </c>
      <c r="C122" s="54" t="s">
        <v>343</v>
      </c>
      <c r="D122" s="55" t="s">
        <v>328</v>
      </c>
      <c r="E122" s="54">
        <v>0.27800000000000002</v>
      </c>
      <c r="F122" s="54">
        <v>0.29699999999999999</v>
      </c>
      <c r="G122" s="54">
        <v>0.27800000000000002</v>
      </c>
      <c r="H122" s="54">
        <v>1.9E-2</v>
      </c>
      <c r="I122" s="55" t="s">
        <v>402</v>
      </c>
      <c r="J122" s="55" t="s">
        <v>258</v>
      </c>
    </row>
    <row r="123" spans="2:10">
      <c r="B123" s="54"/>
      <c r="C123" s="54" t="s">
        <v>344</v>
      </c>
      <c r="D123" s="55" t="s">
        <v>328</v>
      </c>
      <c r="E123" s="54">
        <v>0.187</v>
      </c>
      <c r="F123" s="54">
        <v>0.2</v>
      </c>
      <c r="G123" s="54">
        <v>0.187</v>
      </c>
      <c r="H123" s="54">
        <v>1.2999999999999999E-2</v>
      </c>
      <c r="I123" s="55" t="s">
        <v>402</v>
      </c>
      <c r="J123" s="55" t="s">
        <v>258</v>
      </c>
    </row>
    <row r="124" spans="2:10">
      <c r="B124" s="54"/>
      <c r="C124" s="54" t="s">
        <v>345</v>
      </c>
      <c r="D124" s="55" t="s">
        <v>328</v>
      </c>
      <c r="E124" s="54">
        <v>0.13700000000000001</v>
      </c>
      <c r="F124" s="54">
        <v>0.14699999999999999</v>
      </c>
      <c r="G124" s="54">
        <v>0.13700000000000001</v>
      </c>
      <c r="H124" s="54">
        <v>0.01</v>
      </c>
      <c r="I124" s="55" t="s">
        <v>402</v>
      </c>
      <c r="J124" s="55" t="s">
        <v>258</v>
      </c>
    </row>
    <row r="125" spans="2:10">
      <c r="B125" s="54" t="s">
        <v>346</v>
      </c>
      <c r="C125" s="54"/>
      <c r="D125" s="55"/>
      <c r="E125" s="54">
        <v>0</v>
      </c>
      <c r="F125" s="54"/>
      <c r="G125" s="54"/>
      <c r="H125" s="54"/>
      <c r="I125" s="55"/>
      <c r="J125" s="55"/>
    </row>
    <row r="126" spans="2:10">
      <c r="B126" s="54" t="s">
        <v>414</v>
      </c>
      <c r="C126" s="54" t="s">
        <v>348</v>
      </c>
      <c r="D126" s="55" t="s">
        <v>349</v>
      </c>
      <c r="E126" s="54">
        <v>1.0049999999999999</v>
      </c>
      <c r="F126" s="54">
        <v>1.3260000000000001</v>
      </c>
      <c r="G126" s="54">
        <v>1.0049999999999999</v>
      </c>
      <c r="H126" s="54">
        <v>0.32100000000000001</v>
      </c>
      <c r="I126" s="55" t="s">
        <v>369</v>
      </c>
      <c r="J126" s="55" t="s">
        <v>415</v>
      </c>
    </row>
    <row r="127" spans="2:10">
      <c r="B127" s="54"/>
      <c r="C127" s="54" t="s">
        <v>351</v>
      </c>
      <c r="D127" s="55" t="s">
        <v>349</v>
      </c>
      <c r="E127" s="54">
        <v>0.27500000000000002</v>
      </c>
      <c r="F127" s="54">
        <v>0.36299999999999999</v>
      </c>
      <c r="G127" s="54">
        <v>0.27500000000000002</v>
      </c>
      <c r="H127" s="54">
        <v>8.7999999999999995E-2</v>
      </c>
      <c r="I127" s="55" t="s">
        <v>369</v>
      </c>
      <c r="J127" s="55" t="s">
        <v>416</v>
      </c>
    </row>
    <row r="128" spans="2:10">
      <c r="B128" s="54"/>
      <c r="C128" s="54"/>
      <c r="D128" s="55" t="s">
        <v>349</v>
      </c>
      <c r="E128" s="54">
        <v>0.19400000000000001</v>
      </c>
      <c r="F128" s="54">
        <v>0.25600000000000001</v>
      </c>
      <c r="G128" s="54">
        <v>0.19400000000000001</v>
      </c>
      <c r="H128" s="54">
        <v>6.2E-2</v>
      </c>
      <c r="I128" s="55" t="s">
        <v>369</v>
      </c>
      <c r="J128" s="55" t="s">
        <v>416</v>
      </c>
    </row>
    <row r="129" spans="2:10">
      <c r="B129" s="54"/>
      <c r="C129" s="54"/>
      <c r="D129" s="55" t="s">
        <v>349</v>
      </c>
      <c r="E129" s="54">
        <v>0.08</v>
      </c>
      <c r="F129" s="54">
        <v>0.105</v>
      </c>
      <c r="G129" s="54">
        <v>0.08</v>
      </c>
      <c r="H129" s="54">
        <v>2.5000000000000001E-2</v>
      </c>
      <c r="I129" s="55" t="s">
        <v>369</v>
      </c>
      <c r="J129" s="55" t="s">
        <v>416</v>
      </c>
    </row>
    <row r="130" spans="2:10">
      <c r="B130" s="54"/>
      <c r="C130" s="54"/>
      <c r="D130" s="55" t="s">
        <v>349</v>
      </c>
      <c r="E130" s="54">
        <v>6.7000000000000004E-2</v>
      </c>
      <c r="F130" s="54">
        <v>8.7999999999999995E-2</v>
      </c>
      <c r="G130" s="54">
        <v>6.7000000000000004E-2</v>
      </c>
      <c r="H130" s="54">
        <v>2.1000000000000001E-2</v>
      </c>
      <c r="I130" s="55" t="s">
        <v>369</v>
      </c>
      <c r="J130" s="55" t="s">
        <v>416</v>
      </c>
    </row>
    <row r="131" spans="2:10">
      <c r="B131" s="54"/>
      <c r="C131" s="54"/>
      <c r="D131" s="55" t="s">
        <v>349</v>
      </c>
      <c r="E131" s="54">
        <v>6.5000000000000002E-2</v>
      </c>
      <c r="F131" s="54">
        <v>8.5000000000000006E-2</v>
      </c>
      <c r="G131" s="54">
        <v>6.5000000000000002E-2</v>
      </c>
      <c r="H131" s="54">
        <v>2.1000000000000001E-2</v>
      </c>
      <c r="I131" s="55" t="s">
        <v>369</v>
      </c>
      <c r="J131" s="55" t="s">
        <v>416</v>
      </c>
    </row>
    <row r="132" spans="2:10">
      <c r="B132" s="54"/>
      <c r="C132" s="54" t="s">
        <v>331</v>
      </c>
      <c r="D132" s="55" t="s">
        <v>349</v>
      </c>
      <c r="E132" s="54">
        <v>1.2999999999999999E-2</v>
      </c>
      <c r="F132" s="54">
        <v>1.7000000000000001E-2</v>
      </c>
      <c r="G132" s="54">
        <v>1.2999999999999999E-2</v>
      </c>
      <c r="H132" s="54">
        <v>4.0000000000000001E-3</v>
      </c>
      <c r="I132" s="55" t="s">
        <v>369</v>
      </c>
      <c r="J132" s="55" t="s">
        <v>417</v>
      </c>
    </row>
    <row r="133" spans="2:10">
      <c r="B133" s="54"/>
      <c r="C133" s="54"/>
      <c r="D133" s="55" t="s">
        <v>349</v>
      </c>
      <c r="E133" s="54">
        <v>0</v>
      </c>
      <c r="F133" s="54">
        <v>8.9999999999999993E-3</v>
      </c>
      <c r="G133" s="54">
        <v>0</v>
      </c>
      <c r="H133" s="54">
        <v>8.9999999999999993E-3</v>
      </c>
      <c r="I133" s="55" t="s">
        <v>369</v>
      </c>
      <c r="J133" s="55" t="s">
        <v>417</v>
      </c>
    </row>
    <row r="134" spans="2:10">
      <c r="B134" s="54"/>
      <c r="C134" s="54"/>
      <c r="D134" s="55" t="s">
        <v>349</v>
      </c>
      <c r="E134" s="54">
        <v>4.0000000000000001E-3</v>
      </c>
      <c r="F134" s="54">
        <v>1.0999999999999999E-2</v>
      </c>
      <c r="G134" s="54">
        <v>4.0000000000000001E-3</v>
      </c>
      <c r="H134" s="54">
        <v>8.0000000000000002E-3</v>
      </c>
      <c r="I134" s="55" t="s">
        <v>369</v>
      </c>
      <c r="J134" s="55" t="s">
        <v>394</v>
      </c>
    </row>
    <row r="135" spans="2:10">
      <c r="B135" s="54"/>
      <c r="C135" s="54" t="s">
        <v>354</v>
      </c>
      <c r="D135" s="55" t="s">
        <v>349</v>
      </c>
      <c r="E135" s="54">
        <v>3.1E-2</v>
      </c>
      <c r="F135" s="54">
        <v>4.1000000000000002E-2</v>
      </c>
      <c r="G135" s="54">
        <v>3.1E-2</v>
      </c>
      <c r="H135" s="54">
        <v>0.01</v>
      </c>
      <c r="I135" s="55" t="s">
        <v>369</v>
      </c>
      <c r="J135" s="55" t="s">
        <v>418</v>
      </c>
    </row>
    <row r="136" spans="2:10">
      <c r="B136" s="54"/>
      <c r="C136" s="54"/>
      <c r="D136" s="55" t="s">
        <v>349</v>
      </c>
      <c r="E136" s="54">
        <v>2.3E-2</v>
      </c>
      <c r="F136" s="54">
        <v>3.1E-2</v>
      </c>
      <c r="G136" s="54">
        <v>2.3E-2</v>
      </c>
      <c r="H136" s="54">
        <v>7.0000000000000001E-3</v>
      </c>
      <c r="I136" s="55" t="s">
        <v>369</v>
      </c>
      <c r="J136" s="55" t="s">
        <v>418</v>
      </c>
    </row>
    <row r="137" spans="2:10">
      <c r="B137" s="54"/>
      <c r="C137" s="54"/>
      <c r="D137" s="55" t="s">
        <v>349</v>
      </c>
      <c r="E137" s="54">
        <v>1.6E-2</v>
      </c>
      <c r="F137" s="54">
        <v>2.1000000000000001E-2</v>
      </c>
      <c r="G137" s="54">
        <v>1.6E-2</v>
      </c>
      <c r="H137" s="54">
        <v>5.0000000000000001E-3</v>
      </c>
      <c r="I137" s="55" t="s">
        <v>369</v>
      </c>
      <c r="J137" s="55" t="s">
        <v>418</v>
      </c>
    </row>
    <row r="138" spans="2:10">
      <c r="B138" s="54"/>
      <c r="C138" s="54"/>
      <c r="D138" s="55" t="s">
        <v>349</v>
      </c>
      <c r="E138" s="54">
        <v>2.3E-2</v>
      </c>
      <c r="F138" s="54">
        <v>3.1E-2</v>
      </c>
      <c r="G138" s="54">
        <v>2.3E-2</v>
      </c>
      <c r="H138" s="54">
        <v>7.0000000000000001E-3</v>
      </c>
      <c r="I138" s="55" t="s">
        <v>369</v>
      </c>
      <c r="J138" s="55" t="s">
        <v>418</v>
      </c>
    </row>
    <row r="139" spans="2:10">
      <c r="B139" s="54"/>
      <c r="C139" s="54" t="s">
        <v>358</v>
      </c>
      <c r="D139" s="55" t="s">
        <v>349</v>
      </c>
      <c r="E139" s="54">
        <v>1.7999999999999999E-2</v>
      </c>
      <c r="F139" s="54">
        <v>2.1999999999999999E-2</v>
      </c>
      <c r="G139" s="54">
        <v>1.7999999999999999E-2</v>
      </c>
      <c r="H139" s="54">
        <v>4.0000000000000001E-3</v>
      </c>
      <c r="I139" s="55" t="s">
        <v>369</v>
      </c>
      <c r="J139" s="55" t="s">
        <v>419</v>
      </c>
    </row>
    <row r="140" spans="2:10">
      <c r="B140" s="54"/>
      <c r="C140" s="54"/>
      <c r="D140" s="55" t="s">
        <v>349</v>
      </c>
      <c r="E140" s="54">
        <v>5.0000000000000001E-3</v>
      </c>
      <c r="F140" s="54">
        <v>7.0000000000000001E-3</v>
      </c>
      <c r="G140" s="54">
        <v>5.0000000000000001E-3</v>
      </c>
      <c r="H140" s="54">
        <v>1E-3</v>
      </c>
      <c r="I140" s="55" t="s">
        <v>369</v>
      </c>
      <c r="J140" s="55" t="s">
        <v>419</v>
      </c>
    </row>
    <row r="141" spans="2:10">
      <c r="B141" s="54"/>
      <c r="C141" s="54"/>
      <c r="D141" s="55" t="s">
        <v>349</v>
      </c>
      <c r="E141" s="54">
        <v>5.0000000000000001E-3</v>
      </c>
      <c r="F141" s="54">
        <v>7.0000000000000001E-3</v>
      </c>
      <c r="G141" s="54">
        <v>5.0000000000000001E-3</v>
      </c>
      <c r="H141" s="54">
        <v>1E-3</v>
      </c>
      <c r="I141" s="55" t="s">
        <v>369</v>
      </c>
      <c r="J141" s="55" t="s">
        <v>419</v>
      </c>
    </row>
    <row r="142" spans="2:10">
      <c r="B142" s="54"/>
      <c r="C142" s="54" t="s">
        <v>420</v>
      </c>
      <c r="D142" s="55" t="s">
        <v>349</v>
      </c>
      <c r="E142" s="54">
        <v>0.43099999999999999</v>
      </c>
      <c r="F142" s="54">
        <v>0.55000000000000004</v>
      </c>
      <c r="G142" s="54">
        <v>0.43099999999999999</v>
      </c>
      <c r="H142" s="54">
        <v>0.11899999999999999</v>
      </c>
      <c r="I142" s="55" t="s">
        <v>369</v>
      </c>
      <c r="J142" s="55" t="s">
        <v>421</v>
      </c>
    </row>
    <row r="143" spans="2:10">
      <c r="B143" s="54" t="s">
        <v>361</v>
      </c>
      <c r="C143" s="54" t="s">
        <v>351</v>
      </c>
      <c r="D143" s="55" t="s">
        <v>349</v>
      </c>
      <c r="E143" s="54">
        <v>0.161</v>
      </c>
      <c r="F143" s="54">
        <v>0.21199999999999999</v>
      </c>
      <c r="G143" s="54">
        <v>0.161</v>
      </c>
      <c r="H143" s="54">
        <v>5.0999999999999997E-2</v>
      </c>
      <c r="I143" s="55" t="s">
        <v>369</v>
      </c>
      <c r="J143" s="55" t="s">
        <v>422</v>
      </c>
    </row>
    <row r="144" spans="2:10">
      <c r="B144" s="54"/>
      <c r="C144" s="54"/>
      <c r="D144" s="55" t="s">
        <v>349</v>
      </c>
      <c r="E144" s="54">
        <v>9.2999999999999999E-2</v>
      </c>
      <c r="F144" s="54">
        <v>0.122</v>
      </c>
      <c r="G144" s="54">
        <v>9.2999999999999999E-2</v>
      </c>
      <c r="H144" s="54">
        <v>2.9000000000000001E-2</v>
      </c>
      <c r="I144" s="55" t="s">
        <v>369</v>
      </c>
      <c r="J144" s="55" t="s">
        <v>422</v>
      </c>
    </row>
    <row r="145" spans="2:10">
      <c r="B145" s="54"/>
      <c r="C145" s="54"/>
      <c r="D145" s="55" t="s">
        <v>349</v>
      </c>
      <c r="E145" s="54">
        <v>9.1999999999999998E-2</v>
      </c>
      <c r="F145" s="54">
        <v>0.121</v>
      </c>
      <c r="G145" s="54">
        <v>9.1999999999999998E-2</v>
      </c>
      <c r="H145" s="54">
        <v>2.9000000000000001E-2</v>
      </c>
      <c r="I145" s="55" t="s">
        <v>369</v>
      </c>
      <c r="J145" s="55" t="s">
        <v>422</v>
      </c>
    </row>
    <row r="146" spans="2:10">
      <c r="B146" s="54"/>
      <c r="C146" s="54"/>
      <c r="D146" s="55" t="s">
        <v>349</v>
      </c>
      <c r="E146" s="54">
        <v>8.3000000000000004E-2</v>
      </c>
      <c r="F146" s="54">
        <v>0.109</v>
      </c>
      <c r="G146" s="54">
        <v>8.3000000000000004E-2</v>
      </c>
      <c r="H146" s="54">
        <v>0.02</v>
      </c>
      <c r="I146" s="55" t="s">
        <v>369</v>
      </c>
      <c r="J146" s="55" t="s">
        <v>422</v>
      </c>
    </row>
    <row r="147" spans="2:10">
      <c r="B147" s="54"/>
      <c r="C147" s="54" t="s">
        <v>331</v>
      </c>
      <c r="D147" s="55" t="s">
        <v>349</v>
      </c>
      <c r="E147" s="54">
        <v>0.02</v>
      </c>
      <c r="F147" s="54">
        <v>2.7E-2</v>
      </c>
      <c r="G147" s="54">
        <v>0.02</v>
      </c>
      <c r="H147" s="54">
        <v>7.0000000000000001E-3</v>
      </c>
      <c r="I147" s="55" t="s">
        <v>398</v>
      </c>
      <c r="J147" s="55" t="s">
        <v>423</v>
      </c>
    </row>
    <row r="148" spans="2:10">
      <c r="B148" s="54"/>
      <c r="C148" s="54"/>
      <c r="D148" s="55" t="s">
        <v>349</v>
      </c>
      <c r="E148" s="54">
        <v>0</v>
      </c>
      <c r="F148" s="54">
        <v>1.4999999999999999E-2</v>
      </c>
      <c r="G148" s="54">
        <v>0</v>
      </c>
      <c r="H148" s="54">
        <v>1.4999999999999999E-2</v>
      </c>
      <c r="I148" s="55" t="s">
        <v>398</v>
      </c>
      <c r="J148" s="55" t="s">
        <v>423</v>
      </c>
    </row>
    <row r="149" spans="2:10">
      <c r="B149" s="54"/>
      <c r="C149" s="54"/>
      <c r="D149" s="55" t="s">
        <v>349</v>
      </c>
      <c r="E149" s="54">
        <v>5.0000000000000001E-3</v>
      </c>
      <c r="F149" s="54">
        <v>1.7999999999999999E-2</v>
      </c>
      <c r="G149" s="54">
        <v>5.0000000000000001E-3</v>
      </c>
      <c r="H149" s="54">
        <v>1.2999999999999999E-2</v>
      </c>
      <c r="I149" s="55" t="s">
        <v>398</v>
      </c>
      <c r="J149" s="55" t="s">
        <v>423</v>
      </c>
    </row>
    <row r="150" spans="2:10">
      <c r="B150" s="54"/>
      <c r="C150" s="54" t="s">
        <v>354</v>
      </c>
      <c r="D150" s="55" t="s">
        <v>349</v>
      </c>
      <c r="E150" s="54">
        <v>4.1000000000000002E-2</v>
      </c>
      <c r="F150" s="54">
        <v>5.3999999999999999E-2</v>
      </c>
      <c r="G150" s="54">
        <v>4.1000000000000002E-2</v>
      </c>
      <c r="H150" s="54">
        <v>0.129</v>
      </c>
      <c r="I150" s="55" t="s">
        <v>369</v>
      </c>
      <c r="J150" s="55" t="s">
        <v>424</v>
      </c>
    </row>
    <row r="151" spans="2:10">
      <c r="B151" s="54"/>
      <c r="C151" s="54"/>
      <c r="D151" s="55" t="s">
        <v>349</v>
      </c>
      <c r="E151" s="54">
        <v>3.9E-2</v>
      </c>
      <c r="F151" s="54">
        <v>5.1999999999999998E-2</v>
      </c>
      <c r="G151" s="54">
        <v>3.9E-2</v>
      </c>
      <c r="H151" s="54">
        <v>0.125</v>
      </c>
      <c r="I151" s="55" t="s">
        <v>369</v>
      </c>
      <c r="J151" s="55" t="s">
        <v>424</v>
      </c>
    </row>
    <row r="152" spans="2:10">
      <c r="B152" s="54"/>
      <c r="C152" s="54"/>
      <c r="D152" s="55" t="s">
        <v>349</v>
      </c>
      <c r="E152" s="54">
        <v>2.4E-2</v>
      </c>
      <c r="F152" s="54">
        <v>3.2000000000000001E-2</v>
      </c>
      <c r="G152" s="54">
        <v>2.4E-2</v>
      </c>
      <c r="H152" s="54">
        <v>8.0000000000000002E-3</v>
      </c>
      <c r="I152" s="55" t="s">
        <v>369</v>
      </c>
      <c r="J152" s="55" t="s">
        <v>424</v>
      </c>
    </row>
    <row r="153" spans="2:10">
      <c r="B153" s="54"/>
      <c r="C153" s="54"/>
      <c r="D153" s="55" t="s">
        <v>349</v>
      </c>
      <c r="E153" s="54">
        <v>0.02</v>
      </c>
      <c r="F153" s="54">
        <v>2.7E-2</v>
      </c>
      <c r="G153" s="54">
        <v>0.02</v>
      </c>
      <c r="H153" s="54">
        <v>7.0000000000000001E-3</v>
      </c>
      <c r="I153" s="55" t="s">
        <v>369</v>
      </c>
      <c r="J153" s="55" t="s">
        <v>424</v>
      </c>
    </row>
    <row r="154" spans="2:10">
      <c r="B154" s="54"/>
      <c r="C154" s="54"/>
      <c r="D154" s="55" t="s">
        <v>349</v>
      </c>
      <c r="E154" s="54">
        <v>2.4E-2</v>
      </c>
      <c r="F154" s="54">
        <v>3.2000000000000001E-2</v>
      </c>
      <c r="G154" s="54">
        <v>2.4E-2</v>
      </c>
      <c r="H154" s="54">
        <v>8.0000000000000002E-3</v>
      </c>
      <c r="I154" s="55" t="s">
        <v>369</v>
      </c>
      <c r="J154" s="55" t="s">
        <v>424</v>
      </c>
    </row>
    <row r="155" spans="2:10">
      <c r="B155" s="54"/>
      <c r="C155" s="54" t="s">
        <v>358</v>
      </c>
      <c r="D155" s="55" t="s">
        <v>349</v>
      </c>
      <c r="E155" s="54">
        <v>2.5999999999999999E-2</v>
      </c>
      <c r="F155" s="54">
        <v>3.2000000000000001E-2</v>
      </c>
      <c r="G155" s="54">
        <v>2.5999999999999999E-2</v>
      </c>
      <c r="H155" s="54">
        <v>6.0000000000000001E-3</v>
      </c>
      <c r="I155" s="55" t="s">
        <v>369</v>
      </c>
      <c r="J155" s="55" t="s">
        <v>425</v>
      </c>
    </row>
    <row r="156" spans="2:10">
      <c r="B156" s="54"/>
      <c r="C156" s="54"/>
      <c r="D156" s="55" t="s">
        <v>349</v>
      </c>
      <c r="E156" s="54">
        <v>8.9999999999999993E-3</v>
      </c>
      <c r="F156" s="54">
        <v>1.2E-2</v>
      </c>
      <c r="G156" s="54">
        <v>8.9999999999999993E-3</v>
      </c>
      <c r="H156" s="54">
        <v>2E-3</v>
      </c>
      <c r="I156" s="55" t="s">
        <v>369</v>
      </c>
      <c r="J156" s="55" t="s">
        <v>425</v>
      </c>
    </row>
    <row r="157" spans="2:10">
      <c r="B157" s="54"/>
      <c r="C157" s="54"/>
      <c r="D157" s="55" t="s">
        <v>349</v>
      </c>
      <c r="E157" s="54">
        <v>8.9999999999999993E-3</v>
      </c>
      <c r="F157" s="54">
        <v>1.2E-2</v>
      </c>
      <c r="G157" s="54">
        <v>8.9999999999999993E-3</v>
      </c>
      <c r="H157" s="54">
        <v>2E-3</v>
      </c>
      <c r="I157" s="55" t="s">
        <v>369</v>
      </c>
      <c r="J157" s="55" t="s">
        <v>425</v>
      </c>
    </row>
    <row r="158" spans="2:10">
      <c r="B158" s="54" t="s">
        <v>219</v>
      </c>
      <c r="C158" s="54"/>
      <c r="D158" s="55"/>
      <c r="E158" s="54">
        <v>0</v>
      </c>
      <c r="F158" s="54"/>
      <c r="G158" s="54"/>
      <c r="H158" s="54"/>
      <c r="I158" s="55"/>
      <c r="J158" s="55"/>
    </row>
    <row r="159" spans="2:10">
      <c r="B159" s="54"/>
      <c r="C159" s="54" t="s">
        <v>32</v>
      </c>
      <c r="D159" s="55" t="s">
        <v>37</v>
      </c>
      <c r="E159" s="54">
        <v>1760</v>
      </c>
      <c r="F159" s="54">
        <v>1760</v>
      </c>
      <c r="G159" s="54"/>
      <c r="H159" s="54"/>
      <c r="I159" s="55" t="s">
        <v>369</v>
      </c>
      <c r="J159" s="55" t="s">
        <v>368</v>
      </c>
    </row>
    <row r="160" spans="2:10">
      <c r="B160" s="54"/>
      <c r="C160" s="54" t="s">
        <v>224</v>
      </c>
      <c r="D160" s="55" t="s">
        <v>37</v>
      </c>
      <c r="E160" s="54">
        <v>1300</v>
      </c>
      <c r="F160" s="54">
        <v>1300</v>
      </c>
      <c r="G160" s="54"/>
      <c r="H160" s="54"/>
      <c r="I160" s="55" t="s">
        <v>369</v>
      </c>
      <c r="J160" s="55" t="s">
        <v>368</v>
      </c>
    </row>
    <row r="161" spans="2:10">
      <c r="B161" s="54"/>
      <c r="C161" s="54" t="s">
        <v>223</v>
      </c>
      <c r="D161" s="55" t="s">
        <v>37</v>
      </c>
      <c r="E161" s="54">
        <v>3170</v>
      </c>
      <c r="F161" s="54">
        <v>3170</v>
      </c>
      <c r="G161" s="54"/>
      <c r="H161" s="54"/>
      <c r="I161" s="55" t="s">
        <v>369</v>
      </c>
      <c r="J161" s="55" t="s">
        <v>368</v>
      </c>
    </row>
    <row r="162" spans="2:10">
      <c r="B162" s="54"/>
      <c r="C162" s="54" t="s">
        <v>225</v>
      </c>
      <c r="D162" s="55" t="s">
        <v>37</v>
      </c>
      <c r="E162" s="54">
        <v>4800</v>
      </c>
      <c r="F162" s="54">
        <v>4800</v>
      </c>
      <c r="G162" s="54"/>
      <c r="H162" s="54"/>
      <c r="I162" s="55" t="s">
        <v>369</v>
      </c>
      <c r="J162" s="55" t="s">
        <v>368</v>
      </c>
    </row>
    <row r="163" spans="2:10">
      <c r="B163" s="54"/>
      <c r="C163" s="54" t="s">
        <v>33</v>
      </c>
      <c r="D163" s="55" t="s">
        <v>37</v>
      </c>
      <c r="E163" s="54">
        <v>677</v>
      </c>
      <c r="F163" s="54">
        <v>677</v>
      </c>
      <c r="G163" s="54"/>
      <c r="H163" s="54"/>
      <c r="I163" s="55" t="s">
        <v>369</v>
      </c>
      <c r="J163" s="55" t="s">
        <v>368</v>
      </c>
    </row>
    <row r="164" spans="2:10">
      <c r="B164" s="54"/>
      <c r="C164" s="54" t="s">
        <v>227</v>
      </c>
      <c r="D164" s="55" t="s">
        <v>37</v>
      </c>
      <c r="E164" s="54">
        <v>3943</v>
      </c>
      <c r="F164" s="54">
        <v>3943</v>
      </c>
      <c r="G164" s="54"/>
      <c r="H164" s="54"/>
      <c r="I164" s="55" t="s">
        <v>369</v>
      </c>
      <c r="J164" s="55" t="s">
        <v>368</v>
      </c>
    </row>
    <row r="165" spans="2:10">
      <c r="B165" s="54"/>
      <c r="C165" s="54" t="s">
        <v>241</v>
      </c>
      <c r="D165" s="55" t="s">
        <v>37</v>
      </c>
      <c r="E165" s="54">
        <v>3985</v>
      </c>
      <c r="F165" s="54">
        <v>3985</v>
      </c>
      <c r="G165" s="54"/>
      <c r="H165" s="54"/>
      <c r="I165" s="55" t="s">
        <v>369</v>
      </c>
      <c r="J165" s="55" t="s">
        <v>368</v>
      </c>
    </row>
    <row r="166" spans="2:10">
      <c r="B166" s="54"/>
      <c r="C166" s="54" t="s">
        <v>229</v>
      </c>
      <c r="D166" s="55" t="s">
        <v>37</v>
      </c>
      <c r="E166" s="54">
        <v>1624</v>
      </c>
      <c r="F166" s="54">
        <v>1624</v>
      </c>
      <c r="G166" s="54"/>
      <c r="H166" s="54"/>
      <c r="I166" s="55" t="s">
        <v>369</v>
      </c>
      <c r="J166" s="55" t="s">
        <v>368</v>
      </c>
    </row>
    <row r="167" spans="2:10">
      <c r="B167" s="54"/>
      <c r="C167" s="54" t="s">
        <v>231</v>
      </c>
      <c r="D167" s="55" t="s">
        <v>37</v>
      </c>
      <c r="E167" s="54">
        <v>1924</v>
      </c>
      <c r="F167" s="54">
        <v>1924</v>
      </c>
      <c r="G167" s="54"/>
      <c r="H167" s="54"/>
      <c r="I167" s="55" t="s">
        <v>369</v>
      </c>
      <c r="J167" s="55" t="s">
        <v>368</v>
      </c>
    </row>
    <row r="168" spans="2:10">
      <c r="B168" s="54"/>
      <c r="C168" s="54" t="s">
        <v>232</v>
      </c>
      <c r="D168" s="55" t="s">
        <v>37</v>
      </c>
      <c r="E168" s="54">
        <v>2127</v>
      </c>
      <c r="F168" s="54">
        <v>2127</v>
      </c>
      <c r="G168" s="54"/>
      <c r="H168" s="54"/>
      <c r="I168" s="55" t="s">
        <v>369</v>
      </c>
      <c r="J168" s="55" t="s">
        <v>368</v>
      </c>
    </row>
    <row r="169" spans="2:10">
      <c r="B169" s="54"/>
      <c r="C169" s="54" t="s">
        <v>233</v>
      </c>
      <c r="D169" s="55" t="s">
        <v>37</v>
      </c>
      <c r="E169" s="54">
        <v>2473</v>
      </c>
      <c r="F169" s="54">
        <v>2473</v>
      </c>
      <c r="G169" s="54"/>
      <c r="H169" s="54"/>
      <c r="I169" s="55" t="s">
        <v>369</v>
      </c>
      <c r="J169" s="55" t="s">
        <v>368</v>
      </c>
    </row>
    <row r="170" spans="2:10">
      <c r="B170" s="54"/>
      <c r="C170" s="54" t="s">
        <v>220</v>
      </c>
      <c r="D170" s="55" t="s">
        <v>37</v>
      </c>
      <c r="E170" s="54">
        <v>1</v>
      </c>
      <c r="F170" s="54">
        <v>1</v>
      </c>
      <c r="G170" s="54"/>
      <c r="H170" s="54"/>
      <c r="I170" s="55" t="s">
        <v>369</v>
      </c>
      <c r="J170" s="55" t="s">
        <v>368</v>
      </c>
    </row>
    <row r="171" spans="2:10">
      <c r="B171" s="54"/>
      <c r="C171" s="54" t="s">
        <v>221</v>
      </c>
      <c r="D171" s="55" t="s">
        <v>37</v>
      </c>
      <c r="E171" s="54">
        <v>1</v>
      </c>
      <c r="F171" s="54">
        <v>1</v>
      </c>
      <c r="G171" s="54"/>
      <c r="H171" s="54"/>
      <c r="I171" s="55" t="s">
        <v>369</v>
      </c>
      <c r="J171" s="55" t="s">
        <v>368</v>
      </c>
    </row>
    <row r="172" spans="2:10">
      <c r="B172" s="54"/>
      <c r="C172" s="54" t="s">
        <v>249</v>
      </c>
      <c r="D172" s="55" t="s">
        <v>37</v>
      </c>
      <c r="E172" s="54">
        <v>1</v>
      </c>
      <c r="F172" s="54">
        <v>1</v>
      </c>
      <c r="G172" s="54"/>
      <c r="H172" s="54"/>
      <c r="I172" s="55" t="s">
        <v>369</v>
      </c>
      <c r="J172" s="55" t="s">
        <v>368</v>
      </c>
    </row>
    <row r="173" spans="2:10">
      <c r="B173" s="54"/>
      <c r="C173" s="54" t="s">
        <v>235</v>
      </c>
      <c r="D173" s="55" t="s">
        <v>37</v>
      </c>
      <c r="E173" s="54">
        <v>1273</v>
      </c>
      <c r="F173" s="54">
        <v>1273</v>
      </c>
      <c r="G173" s="54"/>
      <c r="H173" s="54"/>
      <c r="I173" s="55" t="s">
        <v>369</v>
      </c>
      <c r="J173" s="55" t="s">
        <v>368</v>
      </c>
    </row>
    <row r="174" spans="2:10">
      <c r="B174" s="54"/>
      <c r="C174" s="54" t="s">
        <v>237</v>
      </c>
      <c r="D174" s="55" t="s">
        <v>37</v>
      </c>
      <c r="E174" s="54">
        <v>1282</v>
      </c>
      <c r="F174" s="54">
        <v>1282</v>
      </c>
      <c r="G174" s="54"/>
      <c r="H174" s="54"/>
      <c r="I174" s="55" t="s">
        <v>369</v>
      </c>
      <c r="J174" s="55" t="s">
        <v>368</v>
      </c>
    </row>
    <row r="175" spans="2:10">
      <c r="B175" s="54"/>
      <c r="C175" s="54" t="s">
        <v>238</v>
      </c>
      <c r="D175" s="55" t="s">
        <v>37</v>
      </c>
      <c r="E175" s="54">
        <v>547</v>
      </c>
      <c r="F175" s="54">
        <v>547</v>
      </c>
      <c r="G175" s="54"/>
      <c r="H175" s="54"/>
      <c r="I175" s="55" t="s">
        <v>369</v>
      </c>
      <c r="J175" s="55" t="s">
        <v>368</v>
      </c>
    </row>
    <row r="176" spans="2:10">
      <c r="B176" s="54"/>
      <c r="C176" s="54" t="s">
        <v>240</v>
      </c>
      <c r="D176" s="55" t="s">
        <v>37</v>
      </c>
      <c r="E176" s="54">
        <v>676</v>
      </c>
      <c r="F176" s="54">
        <v>676</v>
      </c>
      <c r="G176" s="54"/>
      <c r="H176" s="54"/>
      <c r="I176" s="55" t="s">
        <v>369</v>
      </c>
      <c r="J176" s="55" t="s">
        <v>368</v>
      </c>
    </row>
    <row r="177" spans="2:10">
      <c r="B177" s="54"/>
      <c r="C177" s="54" t="s">
        <v>242</v>
      </c>
      <c r="D177" s="55" t="s">
        <v>37</v>
      </c>
      <c r="E177" s="54">
        <v>573</v>
      </c>
      <c r="F177" s="54">
        <v>573</v>
      </c>
      <c r="G177" s="54"/>
      <c r="H177" s="54"/>
      <c r="I177" s="55" t="s">
        <v>369</v>
      </c>
      <c r="J177" s="55" t="s">
        <v>368</v>
      </c>
    </row>
    <row r="178" spans="2:10">
      <c r="B178" s="54"/>
      <c r="C178" s="54" t="s">
        <v>244</v>
      </c>
      <c r="D178" s="55" t="s">
        <v>37</v>
      </c>
      <c r="E178" s="54">
        <v>3</v>
      </c>
      <c r="F178" s="54">
        <v>3</v>
      </c>
      <c r="G178" s="54"/>
      <c r="H178" s="54"/>
      <c r="I178" s="55" t="s">
        <v>369</v>
      </c>
      <c r="J178" s="55" t="s">
        <v>368</v>
      </c>
    </row>
    <row r="179" spans="2:10">
      <c r="B179" s="54"/>
      <c r="C179" s="54" t="s">
        <v>246</v>
      </c>
      <c r="D179" s="55" t="s">
        <v>37</v>
      </c>
      <c r="E179" s="54">
        <v>3</v>
      </c>
      <c r="F179" s="54">
        <v>3</v>
      </c>
      <c r="G179" s="54"/>
      <c r="H179" s="54"/>
      <c r="I179" s="55" t="s">
        <v>369</v>
      </c>
      <c r="J179" s="55" t="s">
        <v>368</v>
      </c>
    </row>
    <row r="180" spans="2:10">
      <c r="B180" s="54"/>
      <c r="C180" s="54" t="s">
        <v>34</v>
      </c>
      <c r="D180" s="55" t="s">
        <v>37</v>
      </c>
      <c r="E180" s="54">
        <v>28</v>
      </c>
      <c r="F180" s="54">
        <v>28</v>
      </c>
      <c r="G180" s="54"/>
      <c r="H180" s="54"/>
      <c r="I180" s="55" t="s">
        <v>369</v>
      </c>
      <c r="J180" s="55" t="s">
        <v>368</v>
      </c>
    </row>
    <row r="181" spans="2:10">
      <c r="B181" s="54"/>
      <c r="C181" s="54" t="s">
        <v>250</v>
      </c>
      <c r="D181" s="55" t="s">
        <v>37</v>
      </c>
      <c r="E181" s="54">
        <v>265</v>
      </c>
      <c r="F181" s="54">
        <v>265</v>
      </c>
      <c r="G181" s="54"/>
      <c r="H181" s="54"/>
      <c r="I181" s="55" t="s">
        <v>369</v>
      </c>
      <c r="J181" s="55" t="s">
        <v>368</v>
      </c>
    </row>
    <row r="182" spans="2:10">
      <c r="B182" s="54"/>
      <c r="C182" s="54"/>
      <c r="D182" s="55"/>
      <c r="E182" s="54"/>
      <c r="F182" s="54"/>
      <c r="G182" s="54"/>
      <c r="H182" s="54"/>
      <c r="I182" s="55"/>
      <c r="J182" s="55"/>
    </row>
    <row r="183" spans="2:10">
      <c r="B183" s="54"/>
      <c r="C183" s="54"/>
      <c r="D183" s="55"/>
      <c r="E183" s="54"/>
      <c r="F183" s="54"/>
      <c r="G183" s="54"/>
      <c r="H183" s="54"/>
      <c r="I183" s="55"/>
      <c r="J183" s="55"/>
    </row>
    <row r="184" spans="2:10">
      <c r="B184" s="54"/>
      <c r="C184" s="54"/>
      <c r="D184" s="55"/>
      <c r="E184" s="54"/>
      <c r="F184" s="54"/>
      <c r="G184" s="54"/>
      <c r="H184" s="54"/>
      <c r="I184" s="55"/>
      <c r="J184" s="55"/>
    </row>
    <row r="185" spans="2:10">
      <c r="B185" s="54"/>
      <c r="C185" s="54"/>
      <c r="D185" s="55"/>
      <c r="E185" s="54"/>
      <c r="F185" s="54"/>
      <c r="G185" s="54"/>
      <c r="H185" s="54"/>
      <c r="I185" s="55"/>
      <c r="J185" s="55"/>
    </row>
    <row r="186" spans="2:10">
      <c r="B186" s="54"/>
      <c r="C186" s="54"/>
      <c r="D186" s="55"/>
      <c r="E186" s="54"/>
      <c r="F186" s="54"/>
      <c r="G186" s="54"/>
      <c r="H186" s="54"/>
      <c r="I186" s="55"/>
      <c r="J186" s="55"/>
    </row>
    <row r="187" spans="2:10">
      <c r="B187" s="54"/>
      <c r="C187" s="54"/>
      <c r="D187" s="55"/>
      <c r="E187" s="54"/>
      <c r="F187" s="54"/>
      <c r="G187" s="54"/>
      <c r="H187" s="54"/>
      <c r="I187" s="55"/>
      <c r="J187" s="55"/>
    </row>
    <row r="188" spans="2:10">
      <c r="B188" s="54"/>
      <c r="C188" s="54"/>
      <c r="D188" s="55"/>
      <c r="E188" s="54"/>
      <c r="F188" s="54"/>
      <c r="G188" s="54"/>
      <c r="H188" s="54"/>
      <c r="I188" s="55"/>
      <c r="J188" s="55"/>
    </row>
    <row r="189" spans="2:10">
      <c r="B189" s="54"/>
      <c r="C189" s="54"/>
      <c r="D189" s="55"/>
      <c r="E189" s="54"/>
      <c r="F189" s="54"/>
      <c r="G189" s="54"/>
      <c r="H189" s="54"/>
      <c r="I189" s="55"/>
      <c r="J189" s="55"/>
    </row>
    <row r="190" spans="2:10">
      <c r="B190" s="54"/>
      <c r="C190" s="54"/>
      <c r="D190" s="55"/>
      <c r="E190" s="54"/>
      <c r="F190" s="54"/>
      <c r="G190" s="54"/>
      <c r="H190" s="54"/>
      <c r="I190" s="55"/>
      <c r="J190" s="55"/>
    </row>
    <row r="191" spans="2:10">
      <c r="B191" s="54"/>
      <c r="C191" s="54"/>
      <c r="D191" s="55"/>
      <c r="E191" s="54"/>
      <c r="F191" s="54"/>
      <c r="G191" s="54"/>
      <c r="H191" s="54"/>
      <c r="I191" s="55"/>
      <c r="J191" s="55"/>
    </row>
    <row r="192" spans="2:10">
      <c r="B192" s="54"/>
      <c r="C192" s="54"/>
      <c r="D192" s="55"/>
      <c r="E192" s="54"/>
      <c r="F192" s="54"/>
      <c r="G192" s="54"/>
      <c r="H192" s="54"/>
      <c r="I192" s="55"/>
      <c r="J192" s="55"/>
    </row>
    <row r="193" spans="2:12">
      <c r="B193" s="54"/>
      <c r="C193" s="54"/>
      <c r="D193" s="55"/>
      <c r="E193" s="54"/>
      <c r="F193" s="54"/>
      <c r="G193" s="54"/>
      <c r="H193" s="54"/>
      <c r="I193" s="55"/>
      <c r="J193" s="55"/>
    </row>
    <row r="194" spans="2:12">
      <c r="B194" s="54"/>
      <c r="C194" s="54"/>
      <c r="D194" s="55"/>
      <c r="E194" s="54"/>
      <c r="F194" s="54"/>
      <c r="G194" s="54"/>
      <c r="H194" s="54"/>
      <c r="I194" s="55"/>
      <c r="J194" s="55"/>
    </row>
    <row r="195" spans="2:12">
      <c r="B195" s="54"/>
      <c r="C195" s="54"/>
      <c r="D195" s="55"/>
      <c r="E195" s="54"/>
      <c r="F195" s="54"/>
      <c r="G195" s="54"/>
      <c r="H195" s="54"/>
      <c r="I195" s="55"/>
      <c r="J195" s="55"/>
    </row>
    <row r="196" spans="2:12">
      <c r="B196" s="54"/>
      <c r="C196" s="54"/>
      <c r="D196" s="55"/>
      <c r="E196" s="54"/>
      <c r="F196" s="54"/>
      <c r="G196" s="54"/>
      <c r="H196" s="54"/>
      <c r="I196" s="55"/>
      <c r="J196" s="55"/>
    </row>
    <row r="197" spans="2:12">
      <c r="B197" s="54"/>
      <c r="C197" s="54"/>
      <c r="D197" s="55"/>
      <c r="E197" s="54"/>
      <c r="F197" s="54"/>
      <c r="G197" s="54"/>
      <c r="H197" s="54"/>
      <c r="I197" s="55"/>
      <c r="J197" s="55"/>
    </row>
    <row r="198" spans="2:12">
      <c r="B198" s="54"/>
      <c r="C198" s="54"/>
      <c r="D198" s="55"/>
      <c r="E198" s="54"/>
      <c r="F198" s="54"/>
      <c r="G198" s="54"/>
      <c r="H198" s="54"/>
      <c r="I198" s="55"/>
      <c r="J198" s="55"/>
    </row>
    <row r="206" spans="2:12" ht="18.75">
      <c r="C206" s="9" t="s">
        <v>109</v>
      </c>
      <c r="D206" s="10"/>
      <c r="E206" s="5"/>
      <c r="F206" s="5"/>
      <c r="G206" s="5"/>
      <c r="H206" s="5"/>
      <c r="I206" s="10"/>
      <c r="J206" s="10"/>
      <c r="K206" s="5"/>
      <c r="L206" s="5"/>
    </row>
    <row r="207" spans="2:12" ht="18.75">
      <c r="C207" s="11" t="s">
        <v>112</v>
      </c>
      <c r="D207" s="12"/>
      <c r="E207" s="12"/>
      <c r="F207" s="12"/>
      <c r="G207" s="11" t="s">
        <v>113</v>
      </c>
      <c r="H207" s="12"/>
      <c r="I207" s="12"/>
      <c r="J207" s="12"/>
      <c r="K207" s="11" t="s">
        <v>114</v>
      </c>
      <c r="L207" s="5"/>
    </row>
    <row r="208" spans="2:12" ht="18.75">
      <c r="C208" s="12" t="s">
        <v>24</v>
      </c>
      <c r="D208" s="12"/>
      <c r="E208" s="12">
        <v>1</v>
      </c>
      <c r="F208" s="12" t="s">
        <v>117</v>
      </c>
      <c r="G208" s="13" t="s">
        <v>118</v>
      </c>
      <c r="H208" s="12">
        <v>3.6</v>
      </c>
      <c r="I208" s="12" t="s">
        <v>119</v>
      </c>
      <c r="J208" s="12"/>
      <c r="K208" s="12"/>
      <c r="L208" s="5"/>
    </row>
    <row r="209" spans="3:12" ht="18.75">
      <c r="C209" s="12"/>
      <c r="D209" s="12"/>
      <c r="E209" s="12"/>
      <c r="F209" s="12"/>
      <c r="G209" s="12"/>
      <c r="H209" s="12"/>
      <c r="I209" s="12"/>
      <c r="J209" s="12"/>
      <c r="K209" s="12"/>
      <c r="L209" s="5"/>
    </row>
    <row r="210" spans="3:12" ht="18.75">
      <c r="C210" s="12" t="s">
        <v>121</v>
      </c>
      <c r="D210" s="12"/>
      <c r="E210" s="12">
        <v>1</v>
      </c>
      <c r="F210" s="12" t="s">
        <v>122</v>
      </c>
      <c r="G210" s="13" t="s">
        <v>118</v>
      </c>
      <c r="H210" s="16">
        <f>3.785*H211</f>
        <v>136.26</v>
      </c>
      <c r="I210" s="12" t="s">
        <v>119</v>
      </c>
      <c r="J210" s="12"/>
      <c r="K210" s="12"/>
      <c r="L210" s="5"/>
    </row>
    <row r="211" spans="3:12" ht="18.75">
      <c r="C211" s="12"/>
      <c r="D211" s="12"/>
      <c r="E211" s="12">
        <v>1</v>
      </c>
      <c r="F211" s="12" t="s">
        <v>123</v>
      </c>
      <c r="G211" s="13" t="s">
        <v>118</v>
      </c>
      <c r="H211" s="12">
        <v>36</v>
      </c>
      <c r="I211" s="12" t="s">
        <v>119</v>
      </c>
      <c r="J211" s="12"/>
      <c r="K211" s="12"/>
      <c r="L211" s="5"/>
    </row>
    <row r="212" spans="3:12" ht="18.75">
      <c r="C212" s="12"/>
      <c r="D212" s="12"/>
      <c r="E212" s="12">
        <v>1</v>
      </c>
      <c r="F212" s="12" t="s">
        <v>37</v>
      </c>
      <c r="G212" s="13" t="s">
        <v>118</v>
      </c>
      <c r="H212" s="12">
        <v>42.8</v>
      </c>
      <c r="I212" s="12" t="s">
        <v>119</v>
      </c>
      <c r="J212" s="12"/>
      <c r="K212" s="12"/>
      <c r="L212" s="5"/>
    </row>
    <row r="213" spans="3:12" ht="18.75">
      <c r="C213" s="12"/>
      <c r="D213" s="12"/>
      <c r="E213" s="12">
        <v>1</v>
      </c>
      <c r="F213" s="12" t="s">
        <v>123</v>
      </c>
      <c r="G213" s="14" t="s">
        <v>118</v>
      </c>
      <c r="H213" s="12">
        <v>0.84</v>
      </c>
      <c r="I213" s="12" t="s">
        <v>37</v>
      </c>
      <c r="J213" s="12"/>
      <c r="K213" s="12"/>
      <c r="L213" s="5"/>
    </row>
    <row r="214" spans="3:12" ht="18.75">
      <c r="C214" s="12"/>
      <c r="D214" s="12"/>
      <c r="E214" s="12"/>
      <c r="F214" s="12"/>
      <c r="G214" s="12"/>
      <c r="H214" s="12"/>
      <c r="I214" s="12"/>
      <c r="J214" s="12"/>
      <c r="K214" s="12"/>
      <c r="L214" s="5"/>
    </row>
    <row r="215" spans="3:12" ht="18.75">
      <c r="C215" s="12" t="s">
        <v>125</v>
      </c>
      <c r="D215" s="12"/>
      <c r="E215" s="12">
        <v>1</v>
      </c>
      <c r="F215" s="12" t="s">
        <v>122</v>
      </c>
      <c r="G215" s="13" t="s">
        <v>118</v>
      </c>
      <c r="H215" s="16">
        <f>3.785*H216</f>
        <v>137.3955</v>
      </c>
      <c r="I215" s="12" t="s">
        <v>119</v>
      </c>
      <c r="L215" s="5"/>
    </row>
    <row r="216" spans="3:12" ht="18.75">
      <c r="D216" s="12"/>
      <c r="E216" s="12">
        <v>1</v>
      </c>
      <c r="F216" s="12" t="s">
        <v>123</v>
      </c>
      <c r="G216" s="13" t="s">
        <v>118</v>
      </c>
      <c r="H216" s="12">
        <v>36.299999999999997</v>
      </c>
      <c r="I216" s="12" t="s">
        <v>119</v>
      </c>
      <c r="L216" s="5"/>
    </row>
    <row r="217" spans="3:12" ht="18.75">
      <c r="C217" s="12"/>
      <c r="D217" s="12"/>
      <c r="E217" s="12">
        <v>1</v>
      </c>
      <c r="F217" s="12" t="s">
        <v>37</v>
      </c>
      <c r="G217" s="13" t="s">
        <v>118</v>
      </c>
      <c r="H217" s="12">
        <v>43.2</v>
      </c>
      <c r="I217" s="12" t="s">
        <v>119</v>
      </c>
      <c r="L217" s="5"/>
    </row>
    <row r="218" spans="3:12" ht="18.75">
      <c r="C218" s="12"/>
      <c r="D218" s="12"/>
      <c r="E218" s="12">
        <v>1</v>
      </c>
      <c r="F218" s="12" t="s">
        <v>123</v>
      </c>
      <c r="G218" s="14" t="s">
        <v>118</v>
      </c>
      <c r="H218" s="12">
        <v>0.84</v>
      </c>
      <c r="I218" s="12" t="s">
        <v>37</v>
      </c>
      <c r="L218" s="5"/>
    </row>
    <row r="219" spans="3:12" ht="18.75">
      <c r="L219" s="5"/>
    </row>
    <row r="220" spans="3:12" ht="18.75">
      <c r="C220" s="5" t="s">
        <v>126</v>
      </c>
      <c r="D220" s="12"/>
      <c r="E220" s="12">
        <v>1</v>
      </c>
      <c r="F220" s="12" t="s">
        <v>122</v>
      </c>
      <c r="G220" s="13" t="s">
        <v>118</v>
      </c>
      <c r="H220" s="16">
        <f>3.785*H221</f>
        <v>131.71799999999999</v>
      </c>
      <c r="I220" s="12" t="s">
        <v>119</v>
      </c>
      <c r="L220" s="5"/>
    </row>
    <row r="221" spans="3:12" ht="18.75">
      <c r="D221" s="12"/>
      <c r="E221" s="12">
        <v>1</v>
      </c>
      <c r="F221" s="12" t="s">
        <v>123</v>
      </c>
      <c r="G221" s="13" t="s">
        <v>118</v>
      </c>
      <c r="H221" s="12">
        <v>34.799999999999997</v>
      </c>
      <c r="I221" s="12" t="s">
        <v>119</v>
      </c>
      <c r="L221" s="5"/>
    </row>
    <row r="222" spans="3:12" ht="18.75">
      <c r="C222" s="12"/>
      <c r="D222" s="12"/>
      <c r="E222" s="12">
        <v>1</v>
      </c>
      <c r="F222" s="12" t="s">
        <v>37</v>
      </c>
      <c r="G222" s="13" t="s">
        <v>118</v>
      </c>
      <c r="H222" s="12">
        <v>44</v>
      </c>
      <c r="I222" s="12" t="s">
        <v>119</v>
      </c>
      <c r="L222" s="5"/>
    </row>
    <row r="223" spans="3:12" ht="18.75">
      <c r="C223" s="12"/>
      <c r="D223" s="12"/>
      <c r="E223" s="12">
        <v>1</v>
      </c>
      <c r="F223" s="12" t="s">
        <v>123</v>
      </c>
      <c r="G223" s="14" t="s">
        <v>118</v>
      </c>
      <c r="H223" s="12">
        <v>0.79</v>
      </c>
      <c r="I223" s="12" t="s">
        <v>37</v>
      </c>
      <c r="L223" s="5"/>
    </row>
    <row r="224" spans="3:12" ht="18.75">
      <c r="L224" s="5"/>
    </row>
    <row r="225" spans="3:12" ht="18.75">
      <c r="C225" s="5" t="s">
        <v>127</v>
      </c>
      <c r="D225" s="12"/>
      <c r="E225" s="12">
        <v>1</v>
      </c>
      <c r="F225" s="12" t="s">
        <v>122</v>
      </c>
      <c r="G225" s="13" t="s">
        <v>118</v>
      </c>
      <c r="H225" s="16">
        <f>3.785*H226</f>
        <v>124.905</v>
      </c>
      <c r="I225" s="12" t="s">
        <v>119</v>
      </c>
      <c r="L225" s="5"/>
    </row>
    <row r="226" spans="3:12" ht="18.75">
      <c r="D226" s="12"/>
      <c r="E226" s="12">
        <v>1</v>
      </c>
      <c r="F226" s="12" t="s">
        <v>123</v>
      </c>
      <c r="G226" s="13" t="s">
        <v>118</v>
      </c>
      <c r="H226" s="12">
        <v>33</v>
      </c>
      <c r="I226" s="12" t="s">
        <v>119</v>
      </c>
      <c r="L226" s="5"/>
    </row>
    <row r="227" spans="3:12" ht="18.75">
      <c r="C227" s="12"/>
      <c r="D227" s="12"/>
      <c r="E227" s="12">
        <v>1</v>
      </c>
      <c r="F227" s="12" t="s">
        <v>37</v>
      </c>
      <c r="G227" s="13" t="s">
        <v>118</v>
      </c>
      <c r="H227" s="12">
        <v>37.5</v>
      </c>
      <c r="I227" s="12" t="s">
        <v>119</v>
      </c>
      <c r="L227" s="5"/>
    </row>
    <row r="228" spans="3:12" ht="18.75">
      <c r="C228" s="12"/>
      <c r="D228" s="12"/>
      <c r="E228" s="12">
        <v>1</v>
      </c>
      <c r="F228" s="12" t="s">
        <v>123</v>
      </c>
      <c r="G228" s="14" t="s">
        <v>118</v>
      </c>
      <c r="H228" s="12">
        <v>0.88</v>
      </c>
      <c r="I228" s="12" t="s">
        <v>37</v>
      </c>
      <c r="L228" s="5"/>
    </row>
    <row r="229" spans="3:12" ht="18.75">
      <c r="L229" s="5"/>
    </row>
    <row r="230" spans="3:12" ht="18.75">
      <c r="C230" s="5" t="s">
        <v>371</v>
      </c>
      <c r="D230" s="12"/>
      <c r="E230" s="12">
        <v>1</v>
      </c>
      <c r="F230" s="12" t="s">
        <v>122</v>
      </c>
      <c r="G230" s="13" t="s">
        <v>118</v>
      </c>
      <c r="H230" s="16">
        <f>3.785*H231</f>
        <v>129.82550000000001</v>
      </c>
      <c r="I230" s="12" t="s">
        <v>119</v>
      </c>
      <c r="L230" s="5"/>
    </row>
    <row r="231" spans="3:12" ht="18.75">
      <c r="D231" s="12"/>
      <c r="E231" s="12">
        <v>1</v>
      </c>
      <c r="F231" s="12" t="s">
        <v>123</v>
      </c>
      <c r="G231" s="13" t="s">
        <v>118</v>
      </c>
      <c r="H231" s="12">
        <v>34.299999999999997</v>
      </c>
      <c r="I231" s="12" t="s">
        <v>119</v>
      </c>
      <c r="L231" s="5"/>
    </row>
    <row r="232" spans="3:12" ht="18.75">
      <c r="C232" s="12"/>
      <c r="D232" s="12"/>
      <c r="E232" s="12">
        <v>1</v>
      </c>
      <c r="F232" s="12" t="s">
        <v>37</v>
      </c>
      <c r="G232" s="13" t="s">
        <v>118</v>
      </c>
      <c r="H232" s="12">
        <v>44</v>
      </c>
      <c r="I232" s="12" t="s">
        <v>119</v>
      </c>
      <c r="L232" s="5"/>
    </row>
    <row r="233" spans="3:12" ht="18.75">
      <c r="C233" s="12"/>
      <c r="D233" s="12"/>
      <c r="E233" s="12">
        <v>1</v>
      </c>
      <c r="F233" s="12" t="s">
        <v>123</v>
      </c>
      <c r="G233" s="14" t="s">
        <v>118</v>
      </c>
      <c r="H233" s="12">
        <v>0.78</v>
      </c>
      <c r="I233" s="12" t="s">
        <v>37</v>
      </c>
      <c r="L233" s="5"/>
    </row>
    <row r="234" spans="3:12" ht="18.75">
      <c r="L234" s="5"/>
    </row>
    <row r="235" spans="3:12" ht="18.75">
      <c r="C235" s="12" t="s">
        <v>372</v>
      </c>
      <c r="D235" s="12"/>
      <c r="E235" s="12">
        <v>1</v>
      </c>
      <c r="F235" s="12" t="s">
        <v>122</v>
      </c>
      <c r="G235" s="13" t="s">
        <v>118</v>
      </c>
      <c r="H235" s="16">
        <f>3.785*H236</f>
        <v>118.849</v>
      </c>
      <c r="I235" s="12" t="s">
        <v>119</v>
      </c>
      <c r="J235" s="12"/>
      <c r="K235" s="12"/>
      <c r="L235" s="5"/>
    </row>
    <row r="236" spans="3:12" ht="18.75">
      <c r="C236" s="12"/>
      <c r="D236" s="12"/>
      <c r="E236" s="12">
        <v>1</v>
      </c>
      <c r="F236" s="12" t="s">
        <v>123</v>
      </c>
      <c r="G236" s="13" t="s">
        <v>118</v>
      </c>
      <c r="H236" s="12">
        <v>31.4</v>
      </c>
      <c r="I236" s="12" t="s">
        <v>119</v>
      </c>
      <c r="K236" s="12"/>
      <c r="L236" s="5"/>
    </row>
    <row r="237" spans="3:12" ht="18.75">
      <c r="C237" s="12"/>
      <c r="D237" s="12"/>
      <c r="E237" s="12">
        <v>1</v>
      </c>
      <c r="F237" s="12" t="s">
        <v>37</v>
      </c>
      <c r="G237" s="14" t="s">
        <v>118</v>
      </c>
      <c r="H237" s="12">
        <v>41.8</v>
      </c>
      <c r="I237" s="12" t="s">
        <v>119</v>
      </c>
      <c r="J237" s="12"/>
      <c r="K237" s="12"/>
      <c r="L237" s="5"/>
    </row>
    <row r="238" spans="3:12" ht="18.75">
      <c r="C238" s="12"/>
      <c r="D238" s="12"/>
      <c r="E238" s="12">
        <v>1</v>
      </c>
      <c r="F238" s="12" t="s">
        <v>123</v>
      </c>
      <c r="G238" s="14" t="s">
        <v>118</v>
      </c>
      <c r="H238" s="12">
        <v>0.75</v>
      </c>
      <c r="I238" s="12" t="s">
        <v>37</v>
      </c>
      <c r="J238" s="12"/>
      <c r="K238" s="12"/>
      <c r="L238" s="5"/>
    </row>
    <row r="239" spans="3:12" ht="18.75">
      <c r="C239" s="12"/>
      <c r="D239" s="12"/>
      <c r="E239" s="12"/>
      <c r="F239" s="12"/>
      <c r="G239" s="12"/>
      <c r="H239" s="12"/>
      <c r="I239" s="12"/>
      <c r="J239" s="12"/>
      <c r="K239" s="12"/>
      <c r="L239" s="5"/>
    </row>
    <row r="240" spans="3:12" ht="18.75">
      <c r="C240" s="5" t="s">
        <v>373</v>
      </c>
      <c r="E240" s="12">
        <v>1</v>
      </c>
      <c r="F240" s="12" t="s">
        <v>122</v>
      </c>
      <c r="G240" s="13" t="s">
        <v>118</v>
      </c>
      <c r="H240" s="16">
        <f>3.785*H241</f>
        <v>123.0125</v>
      </c>
      <c r="I240" s="12" t="s">
        <v>119</v>
      </c>
      <c r="L240" s="5"/>
    </row>
    <row r="241" spans="3:12" ht="18.75">
      <c r="E241" s="12">
        <v>1</v>
      </c>
      <c r="F241" s="12" t="s">
        <v>123</v>
      </c>
      <c r="G241" s="13" t="s">
        <v>118</v>
      </c>
      <c r="H241" s="12">
        <v>32.5</v>
      </c>
      <c r="I241" s="12" t="s">
        <v>119</v>
      </c>
      <c r="L241" s="5"/>
    </row>
    <row r="242" spans="3:12" ht="18.75">
      <c r="E242" s="12">
        <v>1</v>
      </c>
      <c r="F242" s="12" t="s">
        <v>37</v>
      </c>
      <c r="G242" s="14" t="s">
        <v>118</v>
      </c>
      <c r="H242" s="12">
        <v>43.3</v>
      </c>
      <c r="I242" s="12" t="s">
        <v>119</v>
      </c>
      <c r="L242" s="5"/>
    </row>
    <row r="243" spans="3:12" ht="18.75">
      <c r="E243" s="12">
        <v>1</v>
      </c>
      <c r="F243" s="12" t="s">
        <v>123</v>
      </c>
      <c r="G243" s="14" t="s">
        <v>118</v>
      </c>
      <c r="H243" s="12">
        <v>0.75</v>
      </c>
      <c r="I243" s="12" t="s">
        <v>37</v>
      </c>
      <c r="L243" s="5"/>
    </row>
    <row r="244" spans="3:12" ht="18.75">
      <c r="L244" s="5"/>
    </row>
    <row r="245" spans="3:12" ht="18.75">
      <c r="C245" s="5" t="s">
        <v>374</v>
      </c>
      <c r="E245" s="12">
        <v>1</v>
      </c>
      <c r="F245" s="12" t="s">
        <v>122</v>
      </c>
      <c r="G245" s="13" t="s">
        <v>118</v>
      </c>
      <c r="H245" s="16">
        <f>3.785*H246</f>
        <v>79.106499999999997</v>
      </c>
      <c r="I245" s="12" t="s">
        <v>119</v>
      </c>
      <c r="L245" s="5"/>
    </row>
    <row r="246" spans="3:12" ht="18.75">
      <c r="E246" s="12">
        <v>1</v>
      </c>
      <c r="F246" s="12" t="s">
        <v>123</v>
      </c>
      <c r="G246" s="13" t="s">
        <v>118</v>
      </c>
      <c r="H246" s="12">
        <v>20.9</v>
      </c>
      <c r="I246" s="12" t="s">
        <v>119</v>
      </c>
      <c r="L246" s="5"/>
    </row>
    <row r="247" spans="3:12" ht="18.75">
      <c r="E247" s="12">
        <v>1</v>
      </c>
      <c r="F247" s="12" t="s">
        <v>37</v>
      </c>
      <c r="G247" s="14" t="s">
        <v>118</v>
      </c>
      <c r="H247" s="12">
        <v>27.9</v>
      </c>
      <c r="I247" s="12" t="s">
        <v>119</v>
      </c>
    </row>
    <row r="248" spans="3:12" ht="18.75">
      <c r="E248" s="12">
        <v>1</v>
      </c>
      <c r="F248" s="12" t="s">
        <v>123</v>
      </c>
      <c r="G248" s="14" t="s">
        <v>118</v>
      </c>
      <c r="H248" s="12">
        <v>0.75</v>
      </c>
      <c r="I248" s="12" t="s">
        <v>37</v>
      </c>
    </row>
    <row r="250" spans="3:12" ht="18.75">
      <c r="C250" s="5" t="s">
        <v>375</v>
      </c>
      <c r="E250" s="12">
        <v>1</v>
      </c>
      <c r="F250" s="12" t="s">
        <v>122</v>
      </c>
      <c r="G250" s="13" t="s">
        <v>118</v>
      </c>
      <c r="H250" s="16">
        <f>3.785*H251</f>
        <v>85.919499999999999</v>
      </c>
      <c r="I250" s="12" t="s">
        <v>119</v>
      </c>
    </row>
    <row r="251" spans="3:12" ht="18.75">
      <c r="E251" s="12">
        <v>1</v>
      </c>
      <c r="F251" s="12" t="s">
        <v>123</v>
      </c>
      <c r="G251" s="13" t="s">
        <v>118</v>
      </c>
      <c r="H251" s="12">
        <v>22.7</v>
      </c>
      <c r="I251" s="12" t="s">
        <v>119</v>
      </c>
    </row>
    <row r="252" spans="3:12" ht="18.75">
      <c r="E252" s="12">
        <v>1</v>
      </c>
      <c r="F252" s="12" t="s">
        <v>37</v>
      </c>
      <c r="G252" s="14" t="s">
        <v>118</v>
      </c>
      <c r="H252" s="12">
        <v>30.2</v>
      </c>
      <c r="I252" s="12" t="s">
        <v>119</v>
      </c>
    </row>
    <row r="253" spans="3:12" ht="18.75">
      <c r="E253" s="12">
        <v>1</v>
      </c>
      <c r="F253" s="12" t="s">
        <v>123</v>
      </c>
      <c r="G253" s="14" t="s">
        <v>118</v>
      </c>
      <c r="H253" s="12">
        <v>0.75</v>
      </c>
      <c r="I253" s="12" t="s">
        <v>37</v>
      </c>
    </row>
    <row r="255" spans="3:12" ht="18.75">
      <c r="C255" s="12" t="s">
        <v>100</v>
      </c>
      <c r="D255" s="12"/>
      <c r="E255" s="12">
        <v>1</v>
      </c>
      <c r="F255" s="12" t="s">
        <v>173</v>
      </c>
      <c r="G255" s="13" t="s">
        <v>118</v>
      </c>
      <c r="H255" s="12">
        <v>38.200000000000003</v>
      </c>
      <c r="I255" s="12" t="s">
        <v>119</v>
      </c>
      <c r="J255" s="12"/>
    </row>
    <row r="256" spans="3:12" ht="18.75">
      <c r="C256" s="12"/>
      <c r="D256" s="12"/>
      <c r="E256" s="12">
        <v>1</v>
      </c>
      <c r="F256" s="12" t="s">
        <v>37</v>
      </c>
      <c r="G256" s="14" t="s">
        <v>118</v>
      </c>
      <c r="H256" s="12">
        <v>53.2</v>
      </c>
      <c r="I256" s="12" t="s">
        <v>119</v>
      </c>
      <c r="J256" s="12"/>
    </row>
    <row r="257" spans="3:11" ht="18.75">
      <c r="C257" s="12"/>
      <c r="D257" s="12"/>
      <c r="E257" s="12">
        <v>1</v>
      </c>
      <c r="F257" s="12" t="s">
        <v>173</v>
      </c>
      <c r="G257" s="13" t="s">
        <v>118</v>
      </c>
      <c r="H257" s="12">
        <v>0.71699999999999997</v>
      </c>
      <c r="I257" s="12" t="s">
        <v>37</v>
      </c>
      <c r="J257" s="12"/>
    </row>
    <row r="260" spans="3:11" ht="18.75">
      <c r="C260" s="12" t="s">
        <v>286</v>
      </c>
      <c r="D260" s="12"/>
      <c r="E260" s="12">
        <v>1</v>
      </c>
      <c r="F260" s="12" t="s">
        <v>122</v>
      </c>
      <c r="G260" s="13" t="s">
        <v>118</v>
      </c>
      <c r="H260" s="16">
        <f>3.785*H261</f>
        <v>83.459250000000011</v>
      </c>
      <c r="I260" s="12" t="s">
        <v>119</v>
      </c>
      <c r="J260" s="12"/>
      <c r="K260" t="s">
        <v>376</v>
      </c>
    </row>
    <row r="261" spans="3:11" ht="18.75">
      <c r="C261" s="12"/>
      <c r="D261" s="12"/>
      <c r="E261" s="12">
        <v>1</v>
      </c>
      <c r="F261" s="12" t="s">
        <v>123</v>
      </c>
      <c r="G261" s="13" t="s">
        <v>118</v>
      </c>
      <c r="H261" s="12">
        <f>H262*0.45</f>
        <v>22.05</v>
      </c>
      <c r="I261" s="12" t="s">
        <v>119</v>
      </c>
      <c r="J261" s="12"/>
      <c r="K261" s="15" t="s">
        <v>145</v>
      </c>
    </row>
    <row r="262" spans="3:11" ht="18.75">
      <c r="C262" s="12"/>
      <c r="D262" s="12"/>
      <c r="E262" s="12">
        <v>1</v>
      </c>
      <c r="F262" s="12" t="s">
        <v>37</v>
      </c>
      <c r="G262" s="13" t="s">
        <v>118</v>
      </c>
      <c r="H262" s="12">
        <v>49</v>
      </c>
      <c r="I262" s="12" t="s">
        <v>119</v>
      </c>
      <c r="J262" s="12"/>
      <c r="K262" s="15" t="s">
        <v>145</v>
      </c>
    </row>
    <row r="263" spans="3:11" ht="18.75">
      <c r="C263" s="12"/>
      <c r="D263" s="12"/>
      <c r="E263" s="12">
        <v>1</v>
      </c>
      <c r="F263" s="12" t="s">
        <v>37</v>
      </c>
      <c r="G263" s="13" t="s">
        <v>118</v>
      </c>
      <c r="H263" s="26">
        <f>1/0.45</f>
        <v>2.2222222222222223</v>
      </c>
      <c r="I263" s="12" t="s">
        <v>123</v>
      </c>
      <c r="J263" s="12"/>
      <c r="K263" s="15" t="s">
        <v>145</v>
      </c>
    </row>
    <row r="264" spans="3:11" ht="18.75">
      <c r="C264" s="12"/>
      <c r="D264" s="12"/>
      <c r="E264" s="12"/>
      <c r="F264" s="12"/>
      <c r="G264" s="12"/>
      <c r="H264" s="12"/>
      <c r="I264" s="12"/>
      <c r="J264" s="12"/>
      <c r="K264" s="12"/>
    </row>
    <row r="265" spans="3:11" ht="18.75">
      <c r="C265" s="12" t="s">
        <v>128</v>
      </c>
      <c r="D265" s="12"/>
      <c r="E265" s="12">
        <v>1</v>
      </c>
      <c r="F265" s="12" t="s">
        <v>122</v>
      </c>
      <c r="G265" s="13" t="s">
        <v>118</v>
      </c>
      <c r="H265" s="16">
        <f>3.785*H266</f>
        <v>92.353999999999999</v>
      </c>
      <c r="I265" s="12" t="s">
        <v>119</v>
      </c>
      <c r="J265" s="12"/>
      <c r="K265" s="12"/>
    </row>
    <row r="266" spans="3:11" ht="18.75">
      <c r="C266" s="12"/>
      <c r="D266" s="12"/>
      <c r="E266" s="12">
        <v>1</v>
      </c>
      <c r="F266" s="12" t="s">
        <v>123</v>
      </c>
      <c r="G266" s="13" t="s">
        <v>118</v>
      </c>
      <c r="H266" s="12">
        <v>24.4</v>
      </c>
      <c r="I266" s="12" t="s">
        <v>119</v>
      </c>
      <c r="J266" s="12"/>
      <c r="K266" s="15" t="s">
        <v>145</v>
      </c>
    </row>
    <row r="267" spans="3:11" ht="18.75">
      <c r="C267" s="12"/>
      <c r="D267" s="12"/>
      <c r="E267" s="12">
        <v>1</v>
      </c>
      <c r="F267" s="12" t="s">
        <v>37</v>
      </c>
      <c r="G267" s="13" t="s">
        <v>118</v>
      </c>
      <c r="H267" s="12">
        <v>45.2</v>
      </c>
      <c r="I267" s="12" t="s">
        <v>119</v>
      </c>
      <c r="J267" s="12"/>
      <c r="K267" s="15" t="s">
        <v>145</v>
      </c>
    </row>
    <row r="268" spans="3:11" ht="18.75">
      <c r="C268" s="12"/>
      <c r="D268" s="12"/>
      <c r="E268" s="12">
        <v>1</v>
      </c>
      <c r="F268" s="12" t="s">
        <v>37</v>
      </c>
      <c r="G268" s="13" t="s">
        <v>118</v>
      </c>
      <c r="H268" s="26">
        <f>1/0.54</f>
        <v>1.8518518518518516</v>
      </c>
      <c r="I268" s="12" t="s">
        <v>123</v>
      </c>
      <c r="J268" s="12"/>
      <c r="K268" s="15" t="s">
        <v>145</v>
      </c>
    </row>
    <row r="269" spans="3:11" ht="18.75">
      <c r="C269" s="12"/>
      <c r="D269" s="12"/>
      <c r="E269" s="12"/>
      <c r="F269" s="12"/>
      <c r="G269" s="12"/>
      <c r="H269" s="12"/>
      <c r="I269" s="12"/>
      <c r="J269" s="12"/>
      <c r="K269" s="12"/>
    </row>
    <row r="270" spans="3:11" ht="18.75">
      <c r="C270" s="12" t="s">
        <v>150</v>
      </c>
      <c r="D270" s="12"/>
      <c r="E270" s="12">
        <v>1</v>
      </c>
      <c r="F270" s="12" t="s">
        <v>122</v>
      </c>
      <c r="G270" s="13" t="s">
        <v>118</v>
      </c>
      <c r="H270" s="12"/>
      <c r="I270" s="12" t="s">
        <v>119</v>
      </c>
      <c r="J270" s="12"/>
      <c r="K270" s="15" t="s">
        <v>151</v>
      </c>
    </row>
    <row r="271" spans="3:11" ht="18.75">
      <c r="C271" s="12"/>
      <c r="D271" s="12"/>
      <c r="E271" s="12">
        <v>1</v>
      </c>
      <c r="F271" s="12" t="s">
        <v>123</v>
      </c>
      <c r="G271" s="13" t="s">
        <v>118</v>
      </c>
      <c r="H271" s="16">
        <f>0.17*H272</f>
        <v>6.4600000000000009</v>
      </c>
      <c r="I271" s="12" t="s">
        <v>119</v>
      </c>
      <c r="J271" s="12"/>
      <c r="K271" s="12"/>
    </row>
    <row r="272" spans="3:11" ht="18.75">
      <c r="C272" s="12"/>
      <c r="D272" s="12"/>
      <c r="E272" s="12">
        <v>1</v>
      </c>
      <c r="F272" s="12" t="s">
        <v>37</v>
      </c>
      <c r="G272" s="13" t="s">
        <v>118</v>
      </c>
      <c r="H272" s="16">
        <v>38</v>
      </c>
      <c r="I272" s="12" t="s">
        <v>119</v>
      </c>
      <c r="J272" s="12"/>
      <c r="K272" s="12"/>
    </row>
    <row r="273" spans="3:11" ht="18.75">
      <c r="C273" s="12"/>
      <c r="D273" s="12"/>
      <c r="E273" s="12"/>
      <c r="F273" s="12"/>
      <c r="G273" s="12"/>
      <c r="H273" s="12"/>
      <c r="I273" s="12"/>
      <c r="J273" s="12"/>
      <c r="K273" s="12"/>
    </row>
    <row r="274" spans="3:11" ht="18.75">
      <c r="C274" s="12" t="s">
        <v>156</v>
      </c>
      <c r="D274" s="12"/>
      <c r="E274" s="12">
        <v>1</v>
      </c>
      <c r="F274" s="12" t="s">
        <v>122</v>
      </c>
      <c r="G274" s="13" t="s">
        <v>118</v>
      </c>
      <c r="H274" s="16">
        <f>3.785*H275</f>
        <v>131.71799999999999</v>
      </c>
      <c r="I274" s="12" t="s">
        <v>119</v>
      </c>
      <c r="J274" s="12"/>
      <c r="K274" s="12"/>
    </row>
    <row r="275" spans="3:11" ht="18.75">
      <c r="C275" s="12"/>
      <c r="D275" s="12"/>
      <c r="E275" s="12">
        <v>1</v>
      </c>
      <c r="F275" s="12" t="s">
        <v>123</v>
      </c>
      <c r="G275" s="13" t="s">
        <v>118</v>
      </c>
      <c r="H275" s="12">
        <v>34.799999999999997</v>
      </c>
      <c r="I275" s="12" t="s">
        <v>119</v>
      </c>
      <c r="J275" s="12"/>
      <c r="K275" s="12"/>
    </row>
    <row r="276" spans="3:11" ht="18.75">
      <c r="C276" s="12"/>
      <c r="D276" s="12"/>
      <c r="E276" s="12">
        <v>1</v>
      </c>
      <c r="F276" s="12" t="s">
        <v>37</v>
      </c>
      <c r="G276" s="13" t="s">
        <v>118</v>
      </c>
      <c r="H276" s="12">
        <v>43.5</v>
      </c>
      <c r="I276" s="12" t="s">
        <v>119</v>
      </c>
      <c r="J276" s="12"/>
      <c r="K276" s="12"/>
    </row>
    <row r="277" spans="3:11" ht="18.75">
      <c r="E277" s="12">
        <v>1</v>
      </c>
      <c r="F277" s="12" t="s">
        <v>123</v>
      </c>
      <c r="G277" s="13" t="s">
        <v>118</v>
      </c>
      <c r="H277" s="5">
        <v>0.8</v>
      </c>
      <c r="I277" s="28" t="s">
        <v>37</v>
      </c>
    </row>
    <row r="279" spans="3:11" ht="18.75">
      <c r="C279" s="12" t="s">
        <v>161</v>
      </c>
      <c r="D279" s="12"/>
      <c r="E279" s="12">
        <v>1</v>
      </c>
      <c r="F279" s="12" t="s">
        <v>122</v>
      </c>
      <c r="G279" s="13" t="s">
        <v>118</v>
      </c>
      <c r="H279" s="16">
        <f>3.785*H280</f>
        <v>128.3115</v>
      </c>
      <c r="I279" s="12" t="s">
        <v>119</v>
      </c>
    </row>
    <row r="280" spans="3:11" ht="18.75">
      <c r="C280" s="12"/>
      <c r="D280" s="12"/>
      <c r="E280" s="12">
        <v>1</v>
      </c>
      <c r="F280" s="12" t="s">
        <v>123</v>
      </c>
      <c r="G280" s="13" t="s">
        <v>118</v>
      </c>
      <c r="H280" s="12">
        <v>33.9</v>
      </c>
      <c r="I280" s="12" t="s">
        <v>119</v>
      </c>
    </row>
    <row r="281" spans="3:11" ht="18.75">
      <c r="C281" s="12"/>
      <c r="D281" s="12"/>
      <c r="E281" s="12">
        <v>1</v>
      </c>
      <c r="F281" s="12" t="s">
        <v>37</v>
      </c>
      <c r="G281" s="13" t="s">
        <v>118</v>
      </c>
      <c r="H281" s="12">
        <v>44</v>
      </c>
      <c r="I281" s="12" t="s">
        <v>119</v>
      </c>
    </row>
    <row r="282" spans="3:11" ht="18.75">
      <c r="E282" s="12">
        <v>1</v>
      </c>
      <c r="F282" s="12" t="s">
        <v>123</v>
      </c>
      <c r="G282" s="13" t="s">
        <v>118</v>
      </c>
      <c r="H282" s="5">
        <v>0.77</v>
      </c>
      <c r="I282" s="28" t="s">
        <v>37</v>
      </c>
    </row>
    <row r="284" spans="3:11" ht="18.75">
      <c r="C284" s="12" t="s">
        <v>167</v>
      </c>
      <c r="D284" s="12"/>
      <c r="E284" s="12">
        <v>1</v>
      </c>
      <c r="F284" s="12" t="s">
        <v>123</v>
      </c>
      <c r="G284" s="13" t="s">
        <v>118</v>
      </c>
      <c r="H284" s="16">
        <f>H285*0.84</f>
        <v>35.868000000000002</v>
      </c>
      <c r="I284" s="12" t="s">
        <v>119</v>
      </c>
    </row>
    <row r="285" spans="3:11" ht="18.75">
      <c r="C285" s="12"/>
      <c r="D285" s="12"/>
      <c r="E285" s="12">
        <v>1</v>
      </c>
      <c r="F285" s="12" t="s">
        <v>37</v>
      </c>
      <c r="G285" s="13" t="s">
        <v>118</v>
      </c>
      <c r="H285" s="12">
        <v>42.7</v>
      </c>
      <c r="I285" s="12" t="s">
        <v>119</v>
      </c>
    </row>
    <row r="286" spans="3:11" ht="18.75">
      <c r="E286" s="12">
        <v>1</v>
      </c>
      <c r="F286" s="12" t="s">
        <v>37</v>
      </c>
      <c r="G286" s="13" t="s">
        <v>118</v>
      </c>
      <c r="H286" s="27">
        <f>1/0.84</f>
        <v>1.1904761904761905</v>
      </c>
      <c r="I286" s="28" t="s">
        <v>123</v>
      </c>
    </row>
    <row r="288" spans="3:11" ht="18.75">
      <c r="C288" s="12" t="s">
        <v>137</v>
      </c>
      <c r="D288" s="12"/>
      <c r="E288" s="12">
        <v>1</v>
      </c>
      <c r="F288" s="12" t="s">
        <v>123</v>
      </c>
      <c r="G288" s="13" t="s">
        <v>118</v>
      </c>
      <c r="H288" s="12">
        <f>H290*0.97</f>
        <v>39.769999999999996</v>
      </c>
      <c r="I288" s="12" t="s">
        <v>119</v>
      </c>
      <c r="J288" s="12"/>
      <c r="K288" s="12"/>
    </row>
    <row r="289" spans="3:11" ht="18.75">
      <c r="C289" s="12"/>
      <c r="D289" s="12"/>
      <c r="E289" s="12">
        <v>1</v>
      </c>
      <c r="F289" s="12" t="s">
        <v>173</v>
      </c>
      <c r="G289" s="13" t="s">
        <v>118</v>
      </c>
      <c r="H289" s="12">
        <f>1000*H288</f>
        <v>39769.999999999993</v>
      </c>
      <c r="I289" s="12" t="s">
        <v>119</v>
      </c>
      <c r="J289" s="12"/>
      <c r="K289" s="12"/>
    </row>
    <row r="290" spans="3:11" ht="18.75">
      <c r="C290" s="12"/>
      <c r="D290" s="12"/>
      <c r="E290" s="12">
        <v>1</v>
      </c>
      <c r="F290" s="12" t="s">
        <v>37</v>
      </c>
      <c r="G290" s="13" t="s">
        <v>118</v>
      </c>
      <c r="H290" s="12">
        <v>41</v>
      </c>
      <c r="I290" s="12" t="s">
        <v>119</v>
      </c>
      <c r="J290" s="12"/>
      <c r="K290" s="12"/>
    </row>
    <row r="291" spans="3:11" ht="18.75">
      <c r="C291" s="12"/>
      <c r="D291" s="12"/>
      <c r="E291" s="12">
        <v>1</v>
      </c>
      <c r="F291" s="12" t="s">
        <v>37</v>
      </c>
      <c r="G291" s="13" t="s">
        <v>118</v>
      </c>
      <c r="H291" s="26">
        <f>1/0.97</f>
        <v>1.0309278350515465</v>
      </c>
      <c r="I291" s="12" t="s">
        <v>123</v>
      </c>
      <c r="J291" s="12"/>
      <c r="K291" s="12"/>
    </row>
    <row r="292" spans="3:11" ht="18.75">
      <c r="C292" s="12"/>
      <c r="D292" s="12"/>
      <c r="E292" s="12"/>
      <c r="F292" s="12"/>
      <c r="G292" s="12"/>
      <c r="H292" s="12"/>
      <c r="I292" s="12"/>
      <c r="J292" s="12"/>
      <c r="K292" s="12"/>
    </row>
    <row r="293" spans="3:11" ht="18.75">
      <c r="C293" s="12" t="s">
        <v>179</v>
      </c>
      <c r="D293" s="12"/>
      <c r="E293" s="12">
        <v>1</v>
      </c>
      <c r="F293" s="12" t="s">
        <v>37</v>
      </c>
      <c r="G293" s="13" t="s">
        <v>118</v>
      </c>
      <c r="H293" s="12">
        <v>27</v>
      </c>
      <c r="I293" s="12" t="s">
        <v>119</v>
      </c>
      <c r="J293" s="12"/>
      <c r="K293" s="12" t="s">
        <v>180</v>
      </c>
    </row>
    <row r="294" spans="3:11" ht="18.75">
      <c r="C294" s="12"/>
      <c r="D294" s="12"/>
      <c r="E294" s="12">
        <v>1</v>
      </c>
      <c r="F294" s="12" t="s">
        <v>37</v>
      </c>
      <c r="G294" s="13" t="s">
        <v>118</v>
      </c>
      <c r="H294" s="12">
        <v>23</v>
      </c>
      <c r="I294" s="12" t="s">
        <v>119</v>
      </c>
      <c r="J294" s="12"/>
      <c r="K294" s="12" t="s">
        <v>183</v>
      </c>
    </row>
    <row r="295" spans="3:11" ht="18.75">
      <c r="C295" s="12"/>
      <c r="D295" s="12"/>
      <c r="E295" s="12">
        <v>1</v>
      </c>
      <c r="F295" s="12" t="s">
        <v>37</v>
      </c>
      <c r="G295" s="13" t="s">
        <v>118</v>
      </c>
      <c r="H295" s="12">
        <v>15</v>
      </c>
      <c r="I295" s="12" t="s">
        <v>119</v>
      </c>
      <c r="J295" s="12"/>
      <c r="K295" s="12" t="s">
        <v>185</v>
      </c>
    </row>
    <row r="296" spans="3:11" ht="18.75">
      <c r="C296" s="12"/>
      <c r="D296" s="12"/>
      <c r="E296" s="12">
        <v>1</v>
      </c>
      <c r="F296" s="12" t="s">
        <v>123</v>
      </c>
      <c r="G296" s="14" t="s">
        <v>118</v>
      </c>
      <c r="H296" s="12">
        <v>1.32</v>
      </c>
      <c r="I296" s="12" t="s">
        <v>37</v>
      </c>
      <c r="J296" s="12"/>
      <c r="K296" s="12"/>
    </row>
    <row r="297" spans="3:11" ht="18.75">
      <c r="C297" s="12"/>
      <c r="D297" s="12"/>
      <c r="E297" s="12">
        <v>1</v>
      </c>
      <c r="F297" s="12" t="s">
        <v>188</v>
      </c>
      <c r="G297" s="14" t="s">
        <v>118</v>
      </c>
      <c r="H297" s="12">
        <v>1800</v>
      </c>
      <c r="I297" s="12" t="s">
        <v>189</v>
      </c>
      <c r="J297" s="12"/>
      <c r="K297" s="12"/>
    </row>
  </sheetData>
  <hyperlinks>
    <hyperlink ref="L5" r:id="rId1"/>
  </hyperlinks>
  <pageMargins left="0.7" right="0.7" top="0.75" bottom="0.75" header="0.3" footer="0.3"/>
  <pageSetup paperSize="9" orientation="portrait"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198"/>
  <sheetViews>
    <sheetView showGridLines="0" showRowColHeaders="0" topLeftCell="A134" zoomScale="42" zoomScaleNormal="85" workbookViewId="0">
      <selection sqref="A1:S189"/>
    </sheetView>
  </sheetViews>
  <sheetFormatPr defaultColWidth="10.875" defaultRowHeight="15.75"/>
  <cols>
    <col min="1" max="1" width="6.25" customWidth="1"/>
    <col min="2" max="2" width="32.25" customWidth="1"/>
    <col min="3" max="3" width="45.75" customWidth="1"/>
    <col min="4" max="4" width="16.75" style="2" bestFit="1" customWidth="1"/>
    <col min="5" max="6" width="18.25" customWidth="1"/>
    <col min="7" max="7" width="15.5" customWidth="1"/>
    <col min="8" max="8" width="14.875" customWidth="1"/>
    <col min="9" max="9" width="10.875" style="2"/>
    <col min="10" max="10" width="13.375" style="2" customWidth="1"/>
  </cols>
  <sheetData>
    <row r="1" spans="2:24" ht="36" customHeight="1"/>
    <row r="2" spans="2:24" ht="63">
      <c r="B2" s="17" t="s">
        <v>104</v>
      </c>
      <c r="C2" s="18" t="s">
        <v>105</v>
      </c>
      <c r="D2" s="19" t="s">
        <v>8</v>
      </c>
      <c r="E2" s="19" t="s">
        <v>252</v>
      </c>
      <c r="F2" s="19" t="s">
        <v>253</v>
      </c>
      <c r="G2" s="19" t="s">
        <v>254</v>
      </c>
      <c r="H2" s="19" t="s">
        <v>255</v>
      </c>
      <c r="I2" s="20" t="s">
        <v>256</v>
      </c>
      <c r="J2" s="20" t="s">
        <v>105</v>
      </c>
      <c r="K2" s="42"/>
      <c r="L2" s="8" t="s">
        <v>257</v>
      </c>
      <c r="M2" s="4"/>
      <c r="N2" s="4"/>
      <c r="O2" s="4"/>
      <c r="P2" s="4"/>
      <c r="Q2" s="4"/>
      <c r="R2" s="4"/>
      <c r="S2" s="4"/>
      <c r="T2" s="4"/>
      <c r="U2" s="4"/>
      <c r="V2" s="4"/>
      <c r="W2" s="4"/>
      <c r="X2" s="4"/>
    </row>
    <row r="3" spans="2:24" ht="31.5">
      <c r="B3" s="43"/>
      <c r="C3" s="44"/>
      <c r="D3" s="45"/>
      <c r="E3" s="46" t="s">
        <v>426</v>
      </c>
      <c r="F3" s="47" t="s">
        <v>427</v>
      </c>
      <c r="G3" s="45" t="s">
        <v>428</v>
      </c>
      <c r="H3" s="45" t="s">
        <v>429</v>
      </c>
      <c r="I3" s="48"/>
      <c r="J3" s="48"/>
      <c r="K3" s="42"/>
      <c r="L3" s="4"/>
      <c r="M3" s="4"/>
      <c r="N3" s="4"/>
      <c r="O3" s="4"/>
      <c r="P3" s="4"/>
      <c r="Q3" s="4"/>
      <c r="R3" s="4"/>
      <c r="S3" s="4"/>
      <c r="T3" s="4"/>
      <c r="U3" s="4"/>
      <c r="V3" s="4"/>
      <c r="W3" s="4"/>
      <c r="X3" s="4"/>
    </row>
    <row r="4" spans="2:24">
      <c r="B4" s="49" t="s">
        <v>110</v>
      </c>
      <c r="C4" s="43">
        <v>0</v>
      </c>
      <c r="D4" s="50">
        <v>0</v>
      </c>
      <c r="E4" s="51"/>
      <c r="F4" s="52">
        <v>0</v>
      </c>
      <c r="G4" s="49">
        <v>0</v>
      </c>
      <c r="H4" s="49">
        <v>0</v>
      </c>
      <c r="I4" s="50">
        <v>0</v>
      </c>
      <c r="J4" s="50">
        <v>0</v>
      </c>
      <c r="K4" s="53"/>
      <c r="L4" s="6" t="s">
        <v>259</v>
      </c>
      <c r="M4" s="4"/>
      <c r="N4" s="4"/>
      <c r="O4" s="4"/>
      <c r="P4" s="4"/>
      <c r="Q4" s="4"/>
      <c r="R4" s="4"/>
      <c r="S4" s="4"/>
      <c r="T4" s="4"/>
      <c r="U4" s="4"/>
      <c r="V4" s="4"/>
      <c r="W4" s="4"/>
      <c r="X4" s="4"/>
    </row>
    <row r="5" spans="2:24">
      <c r="B5" s="49" t="s">
        <v>372</v>
      </c>
      <c r="C5" s="43" t="s">
        <v>22</v>
      </c>
      <c r="D5" s="50" t="s">
        <v>115</v>
      </c>
      <c r="E5" s="49">
        <v>2.141</v>
      </c>
      <c r="F5" s="52">
        <v>2.7839999999999998</v>
      </c>
      <c r="G5" s="49">
        <v>2.141</v>
      </c>
      <c r="H5" s="49">
        <v>0.64300000000000002</v>
      </c>
      <c r="I5" s="50" t="s">
        <v>369</v>
      </c>
      <c r="J5" s="50" t="s">
        <v>394</v>
      </c>
      <c r="K5" s="53"/>
      <c r="L5" s="7" t="s">
        <v>262</v>
      </c>
      <c r="M5" s="4"/>
      <c r="N5" s="4"/>
      <c r="O5" s="4"/>
      <c r="P5" s="4"/>
      <c r="Q5" s="4"/>
      <c r="R5" s="4"/>
      <c r="S5" s="4"/>
      <c r="T5" s="4"/>
      <c r="U5" s="4"/>
      <c r="V5" s="4"/>
      <c r="W5" s="4"/>
      <c r="X5" s="4"/>
    </row>
    <row r="6" spans="2:24">
      <c r="B6" s="49">
        <v>0</v>
      </c>
      <c r="C6" s="43" t="s">
        <v>395</v>
      </c>
      <c r="D6" s="50" t="s">
        <v>115</v>
      </c>
      <c r="E6" s="51">
        <v>2.2330000000000001</v>
      </c>
      <c r="F6" s="52">
        <v>2.8839999999999999</v>
      </c>
      <c r="G6" s="49">
        <v>2.2330000000000001</v>
      </c>
      <c r="H6" s="49">
        <v>0.65100000000000002</v>
      </c>
      <c r="I6" s="50" t="s">
        <v>369</v>
      </c>
      <c r="J6" s="50" t="s">
        <v>394</v>
      </c>
      <c r="K6" s="53"/>
      <c r="L6" s="4"/>
      <c r="M6" s="4"/>
      <c r="N6" s="4"/>
      <c r="O6" s="4"/>
      <c r="P6" s="4"/>
      <c r="Q6" s="4"/>
      <c r="R6" s="4"/>
      <c r="S6" s="4"/>
      <c r="T6" s="4"/>
      <c r="U6" s="4"/>
      <c r="V6" s="4"/>
      <c r="W6" s="4"/>
      <c r="X6" s="4"/>
    </row>
    <row r="7" spans="2:24">
      <c r="B7" s="49">
        <v>0</v>
      </c>
      <c r="C7" s="43" t="s">
        <v>120</v>
      </c>
      <c r="D7" s="50" t="s">
        <v>115</v>
      </c>
      <c r="E7" s="51">
        <v>2.3769999999999998</v>
      </c>
      <c r="F7" s="52">
        <v>3.032</v>
      </c>
      <c r="G7" s="49">
        <v>2.3769999999999998</v>
      </c>
      <c r="H7" s="49">
        <v>0.65500000000000003</v>
      </c>
      <c r="I7" s="50" t="s">
        <v>369</v>
      </c>
      <c r="J7" s="50" t="s">
        <v>394</v>
      </c>
      <c r="K7" s="53"/>
      <c r="L7" s="4"/>
      <c r="M7" s="4"/>
      <c r="N7" s="4"/>
      <c r="O7" s="4"/>
      <c r="P7" s="4"/>
      <c r="Q7" s="4"/>
      <c r="R7" s="4"/>
      <c r="S7" s="4"/>
      <c r="T7" s="4"/>
      <c r="U7" s="4"/>
      <c r="V7" s="4"/>
      <c r="W7" s="4"/>
      <c r="X7" s="4"/>
    </row>
    <row r="8" spans="2:24">
      <c r="B8" s="49">
        <v>0</v>
      </c>
      <c r="C8" s="43" t="s">
        <v>265</v>
      </c>
      <c r="D8" s="50" t="s">
        <v>115</v>
      </c>
      <c r="E8" s="51">
        <v>1.4E-2</v>
      </c>
      <c r="F8" s="52">
        <v>0.55800000000000005</v>
      </c>
      <c r="G8" s="49">
        <v>1.4E-2</v>
      </c>
      <c r="H8" s="49">
        <v>0.54300000000000004</v>
      </c>
      <c r="I8" s="50" t="s">
        <v>369</v>
      </c>
      <c r="J8" s="50" t="s">
        <v>394</v>
      </c>
      <c r="K8" s="53"/>
      <c r="L8" s="6" t="s">
        <v>266</v>
      </c>
      <c r="M8" s="4"/>
      <c r="N8" s="4"/>
      <c r="O8" s="4"/>
      <c r="P8" s="4"/>
      <c r="Q8" s="4"/>
      <c r="R8" s="4"/>
      <c r="S8" s="4"/>
      <c r="T8" s="4"/>
      <c r="U8" s="4"/>
      <c r="V8" s="4"/>
      <c r="W8" s="4"/>
      <c r="X8" s="4"/>
    </row>
    <row r="9" spans="2:24">
      <c r="B9" s="49">
        <v>0</v>
      </c>
      <c r="C9" s="43" t="s">
        <v>396</v>
      </c>
      <c r="D9" s="50" t="s">
        <v>115</v>
      </c>
      <c r="E9" s="51">
        <v>0.36899999999999999</v>
      </c>
      <c r="F9" s="52">
        <v>0.876</v>
      </c>
      <c r="G9" s="49">
        <v>0.36899999999999999</v>
      </c>
      <c r="H9" s="49">
        <v>0.50700000000000001</v>
      </c>
      <c r="I9" s="50">
        <v>0</v>
      </c>
      <c r="J9" s="50">
        <v>0</v>
      </c>
      <c r="K9" s="53"/>
      <c r="L9" s="4" t="s">
        <v>269</v>
      </c>
      <c r="M9" s="4"/>
      <c r="N9" s="4"/>
      <c r="O9" s="4"/>
      <c r="P9" s="4"/>
      <c r="Q9" s="4"/>
      <c r="R9" s="4"/>
      <c r="S9" s="4"/>
      <c r="T9" s="4"/>
      <c r="U9" s="4"/>
      <c r="V9" s="4"/>
      <c r="W9" s="4"/>
      <c r="X9" s="4"/>
    </row>
    <row r="10" spans="2:24">
      <c r="B10" s="49">
        <v>0</v>
      </c>
      <c r="C10" s="43" t="s">
        <v>23</v>
      </c>
      <c r="D10" s="50" t="s">
        <v>115</v>
      </c>
      <c r="E10" s="51">
        <v>2.4740000000000002</v>
      </c>
      <c r="F10" s="52">
        <v>3.262</v>
      </c>
      <c r="G10" s="49">
        <v>2.4740000000000002</v>
      </c>
      <c r="H10" s="49">
        <v>0.78800000000000003</v>
      </c>
      <c r="I10" s="50" t="s">
        <v>369</v>
      </c>
      <c r="J10" s="50" t="s">
        <v>394</v>
      </c>
      <c r="K10" s="53"/>
      <c r="L10" s="4" t="s">
        <v>271</v>
      </c>
      <c r="M10" s="4"/>
      <c r="N10" s="4"/>
      <c r="O10" s="4"/>
      <c r="P10" s="4"/>
      <c r="Q10" s="4"/>
      <c r="R10" s="4"/>
      <c r="S10" s="4"/>
      <c r="T10" s="4"/>
      <c r="U10" s="4"/>
      <c r="V10" s="4"/>
      <c r="W10" s="4"/>
      <c r="X10" s="4"/>
    </row>
    <row r="11" spans="2:24">
      <c r="B11" s="49">
        <v>0</v>
      </c>
      <c r="C11" s="43" t="s">
        <v>397</v>
      </c>
      <c r="D11" s="50" t="s">
        <v>115</v>
      </c>
      <c r="E11" s="51">
        <v>2.5139999999999998</v>
      </c>
      <c r="F11" s="52">
        <v>3.3090000000000002</v>
      </c>
      <c r="G11" s="49">
        <v>2.5139999999999998</v>
      </c>
      <c r="H11" s="49">
        <v>0.79600000000000004</v>
      </c>
      <c r="I11" s="50" t="s">
        <v>369</v>
      </c>
      <c r="J11" s="50" t="s">
        <v>394</v>
      </c>
      <c r="K11" s="53"/>
      <c r="L11" s="4" t="s">
        <v>273</v>
      </c>
      <c r="M11" s="4"/>
      <c r="N11" s="4"/>
      <c r="O11" s="4"/>
      <c r="P11" s="4"/>
      <c r="Q11" s="4"/>
      <c r="R11" s="4"/>
      <c r="S11" s="4"/>
      <c r="T11" s="4"/>
      <c r="U11" s="4"/>
      <c r="V11" s="4"/>
      <c r="W11" s="4"/>
      <c r="X11" s="4"/>
    </row>
    <row r="12" spans="2:24">
      <c r="B12" s="49">
        <v>0</v>
      </c>
      <c r="C12" s="43" t="s">
        <v>125</v>
      </c>
      <c r="D12" s="50" t="s">
        <v>115</v>
      </c>
      <c r="E12" s="51">
        <v>2.657</v>
      </c>
      <c r="F12" s="52">
        <v>3.4729999999999999</v>
      </c>
      <c r="G12" s="49">
        <v>2.657</v>
      </c>
      <c r="H12" s="49">
        <v>0.81599999999999995</v>
      </c>
      <c r="I12" s="50" t="s">
        <v>369</v>
      </c>
      <c r="J12" s="50" t="s">
        <v>394</v>
      </c>
      <c r="L12" s="4"/>
      <c r="M12" s="4"/>
      <c r="N12" s="4"/>
      <c r="O12" s="4"/>
      <c r="P12" s="4"/>
      <c r="Q12" s="4"/>
      <c r="R12" s="4"/>
      <c r="S12" s="4"/>
      <c r="T12" s="4"/>
      <c r="U12" s="4"/>
      <c r="V12" s="4"/>
      <c r="W12" s="4"/>
      <c r="X12" s="4"/>
    </row>
    <row r="13" spans="2:24">
      <c r="B13" s="49">
        <v>0</v>
      </c>
      <c r="C13" s="43" t="s">
        <v>126</v>
      </c>
      <c r="D13" s="50" t="s">
        <v>115</v>
      </c>
      <c r="E13" s="51">
        <v>3.7999999999999999E-2</v>
      </c>
      <c r="F13" s="52">
        <v>0.314</v>
      </c>
      <c r="G13" s="49">
        <v>3.7999999999999999E-2</v>
      </c>
      <c r="H13" s="49">
        <v>0.27600000000000002</v>
      </c>
      <c r="I13" s="50" t="s">
        <v>398</v>
      </c>
      <c r="J13" s="50" t="s">
        <v>394</v>
      </c>
      <c r="L13" s="6" t="s">
        <v>275</v>
      </c>
      <c r="M13" s="4"/>
      <c r="N13" s="4"/>
      <c r="O13" s="4"/>
      <c r="P13" s="4"/>
      <c r="Q13" s="4"/>
      <c r="R13" s="4"/>
      <c r="S13" s="4"/>
      <c r="T13" s="4"/>
      <c r="U13" s="4"/>
      <c r="V13" s="4"/>
      <c r="W13" s="4"/>
      <c r="X13" s="4"/>
    </row>
    <row r="14" spans="2:24">
      <c r="B14" s="49">
        <v>0</v>
      </c>
      <c r="C14" s="43" t="s">
        <v>127</v>
      </c>
      <c r="D14" s="50" t="s">
        <v>115</v>
      </c>
      <c r="E14" s="51">
        <v>3.5000000000000003E-2</v>
      </c>
      <c r="F14" s="52">
        <v>0.44900000000000001</v>
      </c>
      <c r="G14" s="49">
        <v>3.5000000000000003E-2</v>
      </c>
      <c r="H14" s="49">
        <v>0.41399999999999998</v>
      </c>
      <c r="I14" s="50" t="s">
        <v>369</v>
      </c>
      <c r="J14" s="50" t="s">
        <v>394</v>
      </c>
      <c r="K14" s="53"/>
      <c r="L14" s="4" t="s">
        <v>276</v>
      </c>
      <c r="M14" s="4"/>
      <c r="N14" s="4"/>
      <c r="O14" s="4"/>
      <c r="P14" s="4"/>
      <c r="Q14" s="4"/>
      <c r="R14" s="4"/>
      <c r="S14" s="4"/>
      <c r="T14" s="4"/>
      <c r="U14" s="4"/>
      <c r="V14" s="4"/>
      <c r="W14" s="4"/>
      <c r="X14" s="4"/>
    </row>
    <row r="15" spans="2:24">
      <c r="B15" s="49">
        <v>0</v>
      </c>
      <c r="C15" s="43" t="s">
        <v>399</v>
      </c>
      <c r="D15" s="50" t="s">
        <v>115</v>
      </c>
      <c r="E15" s="51">
        <v>2.4710000000000001</v>
      </c>
      <c r="F15" s="52">
        <v>3.274</v>
      </c>
      <c r="G15" s="49">
        <v>2.4710000000000001</v>
      </c>
      <c r="H15" s="49">
        <v>0.80300000000000005</v>
      </c>
      <c r="I15" s="50" t="s">
        <v>369</v>
      </c>
      <c r="J15" s="50" t="s">
        <v>394</v>
      </c>
      <c r="K15" s="53"/>
      <c r="L15" s="4" t="s">
        <v>278</v>
      </c>
      <c r="M15" s="4"/>
      <c r="N15" s="4"/>
      <c r="O15" s="4"/>
      <c r="P15" s="4"/>
      <c r="Q15" s="4"/>
      <c r="R15" s="4"/>
      <c r="S15" s="4"/>
      <c r="T15" s="4"/>
      <c r="U15" s="4"/>
      <c r="V15" s="4"/>
      <c r="W15" s="4"/>
      <c r="X15" s="4"/>
    </row>
    <row r="16" spans="2:24">
      <c r="B16" s="49">
        <v>0</v>
      </c>
      <c r="C16" s="43" t="s">
        <v>400</v>
      </c>
      <c r="D16" s="50" t="s">
        <v>37</v>
      </c>
      <c r="E16" s="51">
        <v>2.2839999999999998</v>
      </c>
      <c r="F16" s="52">
        <v>2.633</v>
      </c>
      <c r="G16" s="49">
        <v>2.2839999999999998</v>
      </c>
      <c r="H16" s="49">
        <v>0.35</v>
      </c>
      <c r="I16" s="50" t="s">
        <v>369</v>
      </c>
      <c r="J16" s="50" t="s">
        <v>394</v>
      </c>
      <c r="K16" s="53"/>
      <c r="L16" s="4" t="s">
        <v>280</v>
      </c>
      <c r="M16" s="4"/>
      <c r="N16" s="4"/>
      <c r="O16" s="4"/>
      <c r="P16" s="4"/>
      <c r="Q16" s="4"/>
      <c r="R16" s="4"/>
      <c r="S16" s="4"/>
      <c r="T16" s="4"/>
      <c r="U16" s="4"/>
      <c r="V16" s="4"/>
      <c r="W16" s="4"/>
      <c r="X16" s="4"/>
    </row>
    <row r="17" spans="2:24">
      <c r="B17" s="49">
        <v>0</v>
      </c>
      <c r="C17" s="43" t="s">
        <v>291</v>
      </c>
      <c r="D17" s="50" t="s">
        <v>37</v>
      </c>
      <c r="E17" s="51">
        <v>0.13700000000000001</v>
      </c>
      <c r="F17" s="52">
        <v>1.0489999999999999</v>
      </c>
      <c r="G17" s="49">
        <v>0.13700000000000001</v>
      </c>
      <c r="H17" s="49">
        <v>0.91200000000000003</v>
      </c>
      <c r="I17" s="50" t="s">
        <v>369</v>
      </c>
      <c r="J17" s="50" t="s">
        <v>394</v>
      </c>
      <c r="K17" s="53"/>
      <c r="L17" s="4" t="s">
        <v>282</v>
      </c>
      <c r="M17" s="4"/>
      <c r="N17" s="4"/>
      <c r="O17" s="4"/>
      <c r="P17" s="4"/>
      <c r="Q17" s="4"/>
      <c r="R17" s="4"/>
      <c r="S17" s="4"/>
      <c r="T17" s="4"/>
      <c r="U17" s="4"/>
      <c r="V17" s="4"/>
      <c r="W17" s="4"/>
      <c r="X17" s="4"/>
    </row>
    <row r="18" spans="2:24">
      <c r="B18" s="49">
        <v>0</v>
      </c>
      <c r="C18" s="43" t="s">
        <v>286</v>
      </c>
      <c r="D18" s="50" t="s">
        <v>37</v>
      </c>
      <c r="E18" s="51">
        <v>2.9449999999999998</v>
      </c>
      <c r="F18" s="52">
        <v>3.6509999999999998</v>
      </c>
      <c r="G18" s="49">
        <v>2.9449999999999998</v>
      </c>
      <c r="H18" s="49">
        <v>0.70599999999999996</v>
      </c>
      <c r="I18" s="50" t="s">
        <v>369</v>
      </c>
      <c r="J18" s="50" t="s">
        <v>394</v>
      </c>
      <c r="K18" s="53"/>
      <c r="L18" s="4" t="s">
        <v>283</v>
      </c>
      <c r="M18" s="4"/>
      <c r="N18" s="4"/>
      <c r="O18" s="4"/>
      <c r="P18" s="4"/>
      <c r="Q18" s="4"/>
      <c r="R18" s="4"/>
      <c r="S18" s="4"/>
      <c r="T18" s="4"/>
      <c r="U18" s="4"/>
      <c r="V18" s="4"/>
      <c r="W18" s="4"/>
      <c r="X18" s="4"/>
    </row>
    <row r="19" spans="2:24">
      <c r="B19" s="49">
        <v>0</v>
      </c>
      <c r="C19" s="43" t="s">
        <v>401</v>
      </c>
      <c r="D19" s="50" t="s">
        <v>37</v>
      </c>
      <c r="E19" s="51">
        <v>0.17599999999999999</v>
      </c>
      <c r="F19" s="52">
        <v>1.431</v>
      </c>
      <c r="G19" s="49">
        <v>0.17599999999999999</v>
      </c>
      <c r="H19" s="49">
        <v>1.254</v>
      </c>
      <c r="I19" s="50" t="s">
        <v>369</v>
      </c>
      <c r="J19" s="50" t="s">
        <v>394</v>
      </c>
      <c r="K19" s="53"/>
      <c r="L19" s="4" t="s">
        <v>284</v>
      </c>
      <c r="M19" s="4"/>
      <c r="N19" s="4"/>
      <c r="O19" s="4"/>
      <c r="P19" s="4"/>
      <c r="Q19" s="4"/>
      <c r="R19" s="4"/>
      <c r="S19" s="4"/>
      <c r="T19" s="4"/>
      <c r="U19" s="4"/>
      <c r="V19" s="4"/>
      <c r="W19" s="4"/>
      <c r="X19" s="4"/>
    </row>
    <row r="20" spans="2:24">
      <c r="B20" s="49">
        <v>0</v>
      </c>
      <c r="C20" s="43" t="s">
        <v>130</v>
      </c>
      <c r="D20" s="50" t="s">
        <v>115</v>
      </c>
      <c r="E20" s="51">
        <v>1.631</v>
      </c>
      <c r="F20" s="52">
        <v>1.798</v>
      </c>
      <c r="G20" s="49">
        <v>1.631</v>
      </c>
      <c r="H20" s="49">
        <v>0.16700000000000001</v>
      </c>
      <c r="I20" s="50" t="s">
        <v>369</v>
      </c>
      <c r="J20" s="50" t="s">
        <v>394</v>
      </c>
      <c r="L20" s="4"/>
      <c r="M20" s="4"/>
      <c r="N20" s="4"/>
      <c r="O20" s="4"/>
      <c r="P20" s="4"/>
      <c r="Q20" s="4"/>
      <c r="R20" s="4"/>
      <c r="S20" s="4"/>
      <c r="T20" s="4"/>
      <c r="U20" s="4"/>
      <c r="V20" s="4"/>
      <c r="W20" s="4"/>
      <c r="X20" s="4"/>
    </row>
    <row r="21" spans="2:24">
      <c r="B21" s="49">
        <v>0</v>
      </c>
      <c r="C21" s="43" t="s">
        <v>381</v>
      </c>
      <c r="D21" s="50" t="s">
        <v>37</v>
      </c>
      <c r="E21" s="51">
        <v>0</v>
      </c>
      <c r="F21" s="52">
        <v>12.516</v>
      </c>
      <c r="G21" s="49">
        <v>0</v>
      </c>
      <c r="H21" s="49">
        <v>12.516</v>
      </c>
      <c r="I21" s="50" t="s">
        <v>369</v>
      </c>
      <c r="J21" s="50" t="s">
        <v>394</v>
      </c>
      <c r="L21" s="4"/>
      <c r="M21" s="4"/>
      <c r="N21" s="4"/>
      <c r="O21" s="4"/>
      <c r="P21" s="4"/>
      <c r="Q21" s="4"/>
      <c r="R21" s="4"/>
      <c r="S21" s="4"/>
      <c r="T21" s="4"/>
      <c r="U21" s="4"/>
      <c r="V21" s="4"/>
      <c r="W21" s="4"/>
      <c r="X21" s="4"/>
    </row>
    <row r="22" spans="2:24">
      <c r="B22" s="49">
        <v>0</v>
      </c>
      <c r="C22" s="43" t="s">
        <v>138</v>
      </c>
      <c r="D22" s="50" t="s">
        <v>37</v>
      </c>
      <c r="E22" s="51">
        <v>0</v>
      </c>
      <c r="F22" s="52">
        <v>1.0920000000000001</v>
      </c>
      <c r="G22" s="49">
        <v>0</v>
      </c>
      <c r="H22" s="49">
        <v>1.0920000000000001</v>
      </c>
      <c r="I22" s="50" t="s">
        <v>369</v>
      </c>
      <c r="J22" s="50" t="s">
        <v>394</v>
      </c>
      <c r="L22" s="6" t="s">
        <v>288</v>
      </c>
      <c r="M22" s="4"/>
      <c r="N22" s="4"/>
      <c r="O22" s="4"/>
      <c r="P22" s="4"/>
      <c r="Q22" s="4"/>
      <c r="R22" s="4"/>
      <c r="S22" s="4"/>
      <c r="T22" s="4"/>
      <c r="U22" s="4"/>
      <c r="V22" s="4"/>
      <c r="W22" s="4"/>
      <c r="X22" s="4"/>
    </row>
    <row r="23" spans="2:24">
      <c r="B23" s="49">
        <v>0</v>
      </c>
      <c r="C23" s="43" t="s">
        <v>133</v>
      </c>
      <c r="D23" s="50" t="s">
        <v>115</v>
      </c>
      <c r="E23" s="51">
        <v>2.7189999999999999</v>
      </c>
      <c r="F23" s="52">
        <v>3.4359999999999999</v>
      </c>
      <c r="G23" s="49">
        <v>2.7189999999999999</v>
      </c>
      <c r="H23" s="49">
        <v>0.71699999999999997</v>
      </c>
      <c r="I23" s="50" t="s">
        <v>369</v>
      </c>
      <c r="J23" s="50" t="s">
        <v>394</v>
      </c>
      <c r="L23" s="4" t="s">
        <v>290</v>
      </c>
      <c r="M23" s="4"/>
      <c r="N23" s="4"/>
      <c r="O23" s="4"/>
      <c r="P23" s="4"/>
      <c r="Q23" s="4"/>
      <c r="R23" s="4"/>
      <c r="S23" s="4"/>
      <c r="T23" s="4"/>
      <c r="U23" s="4"/>
      <c r="V23" s="4"/>
      <c r="W23" s="4"/>
      <c r="X23" s="4"/>
    </row>
    <row r="24" spans="2:24">
      <c r="B24" s="49">
        <v>0</v>
      </c>
      <c r="C24" s="43" t="s">
        <v>137</v>
      </c>
      <c r="D24" s="50" t="s">
        <v>115</v>
      </c>
      <c r="E24" s="51">
        <v>3.11</v>
      </c>
      <c r="F24" s="52">
        <v>3.762</v>
      </c>
      <c r="G24" s="49">
        <v>3.11</v>
      </c>
      <c r="H24" s="49">
        <v>0.65200000000000002</v>
      </c>
      <c r="I24" s="50" t="s">
        <v>369</v>
      </c>
      <c r="J24" s="50" t="s">
        <v>394</v>
      </c>
      <c r="L24" s="4" t="s">
        <v>292</v>
      </c>
      <c r="M24" s="4"/>
      <c r="N24" s="4"/>
      <c r="O24" s="4"/>
      <c r="P24" s="4"/>
      <c r="Q24" s="4"/>
      <c r="R24" s="4"/>
      <c r="S24" s="4"/>
      <c r="T24" s="4"/>
      <c r="U24" s="4"/>
      <c r="V24" s="4"/>
      <c r="W24" s="4"/>
      <c r="X24" s="4"/>
    </row>
    <row r="25" spans="2:24">
      <c r="B25" s="43">
        <v>0</v>
      </c>
      <c r="C25" s="43" t="s">
        <v>140</v>
      </c>
      <c r="D25" s="50" t="s">
        <v>115</v>
      </c>
      <c r="E25" s="51">
        <v>2.5059999999999998</v>
      </c>
      <c r="F25" s="52">
        <v>3.202</v>
      </c>
      <c r="G25" s="49">
        <v>2.5059999999999998</v>
      </c>
      <c r="H25" s="49">
        <v>0.69599999999999995</v>
      </c>
      <c r="I25" s="50" t="s">
        <v>369</v>
      </c>
      <c r="J25" s="50" t="s">
        <v>394</v>
      </c>
      <c r="L25" s="4" t="s">
        <v>293</v>
      </c>
      <c r="M25" s="4"/>
      <c r="N25" s="4"/>
      <c r="O25" s="4"/>
      <c r="P25" s="4"/>
      <c r="Q25" s="4"/>
      <c r="R25" s="4"/>
      <c r="S25" s="4"/>
      <c r="T25" s="4"/>
      <c r="U25" s="4"/>
      <c r="V25" s="4"/>
      <c r="W25" s="4"/>
      <c r="X25" s="4"/>
    </row>
    <row r="26" spans="2:24">
      <c r="B26" s="49" t="s">
        <v>142</v>
      </c>
      <c r="C26" s="43">
        <v>0</v>
      </c>
      <c r="D26" s="50">
        <v>0</v>
      </c>
      <c r="E26" s="51">
        <v>0</v>
      </c>
      <c r="F26" s="52">
        <v>0</v>
      </c>
      <c r="G26" s="49">
        <v>0</v>
      </c>
      <c r="H26" s="49">
        <v>0</v>
      </c>
      <c r="I26" s="50">
        <v>0</v>
      </c>
      <c r="J26" s="50">
        <v>0</v>
      </c>
      <c r="L26" s="4" t="s">
        <v>294</v>
      </c>
      <c r="M26" s="4"/>
      <c r="N26" s="4"/>
      <c r="O26" s="4"/>
      <c r="P26" s="4"/>
      <c r="Q26" s="4"/>
      <c r="R26" s="4"/>
      <c r="S26" s="4"/>
      <c r="T26" s="4"/>
      <c r="U26" s="4"/>
      <c r="V26" s="4"/>
      <c r="W26" s="4"/>
      <c r="X26" s="4"/>
    </row>
    <row r="27" spans="2:24">
      <c r="B27" s="49">
        <v>0</v>
      </c>
      <c r="C27" s="43" t="s">
        <v>143</v>
      </c>
      <c r="D27" s="50" t="s">
        <v>115</v>
      </c>
      <c r="E27" s="51">
        <v>3.1850000000000001</v>
      </c>
      <c r="F27" s="52">
        <v>3.1850000000000001</v>
      </c>
      <c r="G27" s="49">
        <v>0</v>
      </c>
      <c r="H27" s="49">
        <v>0</v>
      </c>
      <c r="I27" s="50" t="s">
        <v>296</v>
      </c>
      <c r="J27" s="50" t="s">
        <v>268</v>
      </c>
      <c r="L27" s="4" t="s">
        <v>295</v>
      </c>
      <c r="M27" s="4"/>
      <c r="N27" s="4"/>
      <c r="O27" s="4"/>
      <c r="P27" s="4"/>
      <c r="Q27" s="4"/>
      <c r="R27" s="4"/>
      <c r="S27" s="4"/>
      <c r="T27" s="4"/>
      <c r="U27" s="4"/>
      <c r="V27" s="4"/>
      <c r="W27" s="4"/>
      <c r="X27" s="4"/>
    </row>
    <row r="28" spans="2:24">
      <c r="B28" s="49">
        <v>0</v>
      </c>
      <c r="C28" s="43" t="s">
        <v>146</v>
      </c>
      <c r="D28" s="50" t="s">
        <v>37</v>
      </c>
      <c r="E28" s="51">
        <v>3.13</v>
      </c>
      <c r="F28" s="52">
        <v>0</v>
      </c>
      <c r="G28" s="49">
        <v>3.13</v>
      </c>
      <c r="H28" s="49">
        <v>0</v>
      </c>
      <c r="I28" s="50" t="s">
        <v>296</v>
      </c>
      <c r="J28" s="50" t="s">
        <v>297</v>
      </c>
      <c r="L28" s="4"/>
      <c r="M28" s="4"/>
      <c r="N28" s="4"/>
      <c r="O28" s="4"/>
      <c r="P28" s="4"/>
      <c r="Q28" s="4"/>
      <c r="R28" s="4"/>
      <c r="S28" s="4"/>
      <c r="T28" s="4"/>
      <c r="U28" s="4"/>
      <c r="V28" s="4"/>
      <c r="W28" s="4"/>
      <c r="X28" s="4"/>
    </row>
    <row r="29" spans="2:24">
      <c r="B29" s="49">
        <v>0</v>
      </c>
      <c r="C29" s="43" t="s">
        <v>147</v>
      </c>
      <c r="D29" s="50" t="s">
        <v>37</v>
      </c>
      <c r="E29" s="51">
        <v>2.1179999999999999</v>
      </c>
      <c r="F29" s="52">
        <v>0</v>
      </c>
      <c r="G29" s="49">
        <v>2.1179999999999999</v>
      </c>
      <c r="H29" s="49">
        <v>0</v>
      </c>
      <c r="I29" s="50" t="s">
        <v>296</v>
      </c>
      <c r="J29" s="50" t="s">
        <v>297</v>
      </c>
      <c r="L29" s="4"/>
      <c r="M29" s="4"/>
      <c r="N29" s="4"/>
      <c r="O29" s="4"/>
      <c r="P29" s="4"/>
      <c r="Q29" s="4"/>
      <c r="R29" s="4"/>
      <c r="S29" s="4"/>
      <c r="T29" s="4"/>
      <c r="U29" s="4"/>
      <c r="V29" s="4"/>
      <c r="W29" s="4"/>
      <c r="X29" s="4"/>
    </row>
    <row r="30" spans="2:24">
      <c r="B30" s="49">
        <v>0</v>
      </c>
      <c r="C30" s="43" t="s">
        <v>148</v>
      </c>
      <c r="D30" s="50" t="s">
        <v>37</v>
      </c>
      <c r="E30" s="51">
        <v>2.8250000000000002</v>
      </c>
      <c r="F30" s="52">
        <v>0</v>
      </c>
      <c r="G30" s="49">
        <v>2.8250000000000002</v>
      </c>
      <c r="H30" s="49">
        <v>0</v>
      </c>
      <c r="I30" s="50" t="s">
        <v>296</v>
      </c>
      <c r="J30" s="50" t="s">
        <v>297</v>
      </c>
      <c r="L30" s="6"/>
      <c r="M30" s="4"/>
      <c r="N30" s="4"/>
      <c r="O30" s="4"/>
      <c r="P30" s="4"/>
      <c r="Q30" s="4"/>
      <c r="R30" s="4"/>
      <c r="S30" s="4"/>
      <c r="T30" s="4"/>
      <c r="U30" s="4"/>
      <c r="V30" s="4"/>
      <c r="W30" s="4"/>
      <c r="X30" s="4"/>
    </row>
    <row r="31" spans="2:24">
      <c r="B31" s="49">
        <v>0</v>
      </c>
      <c r="C31" s="43" t="s">
        <v>149</v>
      </c>
      <c r="D31" s="50" t="s">
        <v>37</v>
      </c>
      <c r="E31" s="51">
        <v>3.0990000000000002</v>
      </c>
      <c r="F31" s="52">
        <v>0</v>
      </c>
      <c r="G31" s="49">
        <v>3.0990000000000002</v>
      </c>
      <c r="H31" s="49">
        <v>0</v>
      </c>
      <c r="I31" s="50" t="s">
        <v>296</v>
      </c>
      <c r="J31" s="50" t="s">
        <v>297</v>
      </c>
      <c r="L31" s="4"/>
      <c r="M31" s="4"/>
      <c r="N31" s="4"/>
      <c r="O31" s="4"/>
      <c r="P31" s="4"/>
      <c r="Q31" s="4"/>
      <c r="R31" s="4"/>
      <c r="S31" s="4"/>
      <c r="T31" s="4"/>
      <c r="U31" s="4"/>
      <c r="V31" s="4"/>
      <c r="W31" s="4"/>
      <c r="X31" s="4"/>
    </row>
    <row r="32" spans="2:24">
      <c r="B32" s="49">
        <v>0</v>
      </c>
      <c r="C32" s="43" t="s">
        <v>152</v>
      </c>
      <c r="D32" s="50" t="s">
        <v>37</v>
      </c>
      <c r="E32" s="51">
        <v>2.7930000000000001</v>
      </c>
      <c r="F32" s="52">
        <v>0</v>
      </c>
      <c r="G32" s="49">
        <v>2.7930000000000001</v>
      </c>
      <c r="H32" s="49">
        <v>0</v>
      </c>
      <c r="I32" s="50" t="s">
        <v>296</v>
      </c>
      <c r="J32" s="50" t="s">
        <v>297</v>
      </c>
      <c r="L32" s="4"/>
      <c r="M32" s="4"/>
      <c r="N32" s="4"/>
      <c r="O32" s="4"/>
      <c r="P32" s="4"/>
      <c r="Q32" s="4"/>
      <c r="R32" s="4"/>
      <c r="S32" s="4"/>
      <c r="T32" s="4"/>
      <c r="U32" s="4"/>
      <c r="V32" s="4"/>
      <c r="W32" s="4"/>
      <c r="X32" s="4"/>
    </row>
    <row r="33" spans="2:24">
      <c r="B33" s="49">
        <v>0</v>
      </c>
      <c r="C33" s="43" t="s">
        <v>153</v>
      </c>
      <c r="D33" s="50" t="s">
        <v>37</v>
      </c>
      <c r="E33" s="51">
        <v>2.7839999999999998</v>
      </c>
      <c r="F33" s="52">
        <v>0</v>
      </c>
      <c r="G33" s="49">
        <v>2.7839999999999998</v>
      </c>
      <c r="H33" s="49">
        <v>0</v>
      </c>
      <c r="I33" s="50" t="s">
        <v>296</v>
      </c>
      <c r="J33" s="50" t="s">
        <v>297</v>
      </c>
      <c r="L33" s="3"/>
      <c r="M33" s="3"/>
      <c r="N33" s="3"/>
      <c r="O33" s="3"/>
      <c r="P33" s="3"/>
      <c r="Q33" s="3"/>
      <c r="R33" s="3"/>
      <c r="S33" s="3"/>
      <c r="T33" s="3"/>
      <c r="U33" s="3"/>
      <c r="V33" s="3"/>
      <c r="W33" s="3"/>
      <c r="X33" s="3"/>
    </row>
    <row r="34" spans="2:24">
      <c r="B34" s="49">
        <v>0</v>
      </c>
      <c r="C34" s="43" t="s">
        <v>154</v>
      </c>
      <c r="D34" s="50" t="s">
        <v>37</v>
      </c>
      <c r="E34" s="51">
        <v>3.2250000000000001</v>
      </c>
      <c r="F34" s="52">
        <v>0</v>
      </c>
      <c r="G34" s="49">
        <v>3.2250000000000001</v>
      </c>
      <c r="H34" s="49">
        <v>0</v>
      </c>
      <c r="I34" s="50" t="s">
        <v>296</v>
      </c>
      <c r="J34" s="50" t="s">
        <v>297</v>
      </c>
      <c r="L34" s="3"/>
      <c r="M34" s="3"/>
      <c r="N34" s="3"/>
      <c r="O34" s="3"/>
      <c r="P34" s="3"/>
      <c r="Q34" s="3"/>
      <c r="R34" s="3"/>
      <c r="S34" s="3"/>
      <c r="T34" s="3"/>
      <c r="U34" s="3"/>
      <c r="V34" s="3"/>
      <c r="W34" s="3"/>
      <c r="X34" s="3"/>
    </row>
    <row r="35" spans="2:24">
      <c r="B35" s="49">
        <v>0</v>
      </c>
      <c r="C35" s="43" t="s">
        <v>155</v>
      </c>
      <c r="D35" s="50" t="s">
        <v>37</v>
      </c>
      <c r="E35" s="51">
        <v>3.3809999999999998</v>
      </c>
      <c r="F35" s="52">
        <v>0</v>
      </c>
      <c r="G35" s="49">
        <v>3.3809999999999998</v>
      </c>
      <c r="H35" s="49">
        <v>0</v>
      </c>
      <c r="I35" s="50" t="s">
        <v>296</v>
      </c>
      <c r="J35" s="50" t="s">
        <v>297</v>
      </c>
      <c r="L35" s="3"/>
      <c r="M35" s="3"/>
      <c r="N35" s="3"/>
      <c r="O35" s="3"/>
      <c r="P35" s="3"/>
      <c r="Q35" s="3"/>
      <c r="R35" s="3"/>
      <c r="S35" s="3"/>
      <c r="T35" s="3"/>
      <c r="U35" s="3"/>
      <c r="V35" s="3"/>
      <c r="W35" s="3"/>
      <c r="X35" s="3"/>
    </row>
    <row r="36" spans="2:24">
      <c r="B36" s="49">
        <v>0</v>
      </c>
      <c r="C36" s="43" t="s">
        <v>19</v>
      </c>
      <c r="D36" s="50" t="s">
        <v>37</v>
      </c>
      <c r="E36" s="51">
        <v>3.0350000000000001</v>
      </c>
      <c r="F36" s="52">
        <v>0</v>
      </c>
      <c r="G36" s="49">
        <v>3.0350000000000001</v>
      </c>
      <c r="H36" s="49">
        <v>0</v>
      </c>
      <c r="I36" s="50" t="s">
        <v>296</v>
      </c>
      <c r="J36" s="50" t="s">
        <v>297</v>
      </c>
      <c r="L36" s="3"/>
      <c r="M36" s="3"/>
      <c r="N36" s="3"/>
      <c r="O36" s="3"/>
      <c r="P36" s="3"/>
      <c r="Q36" s="3"/>
      <c r="R36" s="3"/>
      <c r="S36" s="3"/>
      <c r="T36" s="3"/>
      <c r="U36" s="3"/>
      <c r="V36" s="3"/>
      <c r="W36" s="3"/>
      <c r="X36" s="3"/>
    </row>
    <row r="37" spans="2:24">
      <c r="B37" s="49">
        <v>0</v>
      </c>
      <c r="C37" s="43" t="s">
        <v>157</v>
      </c>
      <c r="D37" s="50" t="s">
        <v>37</v>
      </c>
      <c r="E37" s="51">
        <v>3.4319999999999999</v>
      </c>
      <c r="F37" s="52">
        <v>0</v>
      </c>
      <c r="G37" s="49">
        <v>3.4319999999999999</v>
      </c>
      <c r="H37" s="49">
        <v>0</v>
      </c>
      <c r="I37" s="50" t="s">
        <v>296</v>
      </c>
      <c r="J37" s="50" t="s">
        <v>297</v>
      </c>
      <c r="L37" s="3"/>
      <c r="M37" s="3"/>
      <c r="N37" s="3"/>
      <c r="O37" s="3"/>
      <c r="P37" s="3"/>
      <c r="Q37" s="3"/>
      <c r="R37" s="3"/>
      <c r="S37" s="3"/>
      <c r="T37" s="3"/>
      <c r="U37" s="3"/>
      <c r="V37" s="3"/>
      <c r="W37" s="3"/>
      <c r="X37" s="3"/>
    </row>
    <row r="38" spans="2:24">
      <c r="B38" s="49">
        <v>0</v>
      </c>
      <c r="C38" s="43" t="s">
        <v>158</v>
      </c>
      <c r="D38" s="50" t="s">
        <v>37</v>
      </c>
      <c r="E38" s="51">
        <v>3.1520000000000001</v>
      </c>
      <c r="F38" s="52">
        <v>0</v>
      </c>
      <c r="G38" s="49">
        <v>3.1520000000000001</v>
      </c>
      <c r="H38" s="49">
        <v>0</v>
      </c>
      <c r="I38" s="50" t="s">
        <v>296</v>
      </c>
      <c r="J38" s="50" t="s">
        <v>297</v>
      </c>
      <c r="L38" s="3"/>
      <c r="M38" s="3"/>
      <c r="N38" s="3"/>
      <c r="O38" s="3"/>
      <c r="P38" s="3"/>
      <c r="Q38" s="3"/>
      <c r="R38" s="3"/>
      <c r="S38" s="3"/>
      <c r="T38" s="3"/>
      <c r="U38" s="3"/>
      <c r="V38" s="3"/>
      <c r="W38" s="3"/>
      <c r="X38" s="3"/>
    </row>
    <row r="39" spans="2:24">
      <c r="B39" s="49">
        <v>0</v>
      </c>
      <c r="C39" s="43" t="s">
        <v>159</v>
      </c>
      <c r="D39" s="50" t="s">
        <v>37</v>
      </c>
      <c r="E39" s="51">
        <v>2.911</v>
      </c>
      <c r="F39" s="52">
        <v>0</v>
      </c>
      <c r="G39" s="49">
        <v>2.911</v>
      </c>
      <c r="H39" s="49">
        <v>0</v>
      </c>
      <c r="I39" s="50" t="s">
        <v>430</v>
      </c>
      <c r="J39" s="50" t="s">
        <v>297</v>
      </c>
      <c r="L39" s="3"/>
      <c r="M39" s="3"/>
      <c r="N39" s="3"/>
      <c r="O39" s="3"/>
      <c r="P39" s="3"/>
      <c r="Q39" s="3"/>
      <c r="R39" s="3"/>
      <c r="S39" s="3"/>
      <c r="T39" s="3"/>
      <c r="U39" s="3"/>
      <c r="V39" s="3"/>
      <c r="W39" s="3"/>
      <c r="X39" s="3"/>
    </row>
    <row r="40" spans="2:24">
      <c r="B40" s="49">
        <v>0</v>
      </c>
      <c r="C40" s="43" t="s">
        <v>160</v>
      </c>
      <c r="D40" s="50" t="s">
        <v>37</v>
      </c>
      <c r="E40" s="51">
        <v>2.7930000000000001</v>
      </c>
      <c r="F40" s="52">
        <v>0</v>
      </c>
      <c r="G40" s="49">
        <v>2.7930000000000001</v>
      </c>
      <c r="H40" s="49">
        <v>0</v>
      </c>
      <c r="I40" s="50" t="s">
        <v>430</v>
      </c>
      <c r="J40" s="50" t="s">
        <v>297</v>
      </c>
      <c r="L40" s="3"/>
      <c r="M40" s="3"/>
      <c r="N40" s="3"/>
      <c r="O40" s="3"/>
      <c r="P40" s="3"/>
      <c r="Q40" s="3"/>
      <c r="R40" s="3"/>
      <c r="S40" s="3"/>
      <c r="T40" s="3"/>
      <c r="U40" s="3"/>
      <c r="V40" s="3"/>
      <c r="W40" s="3"/>
      <c r="X40" s="3"/>
    </row>
    <row r="41" spans="2:24">
      <c r="B41" s="49">
        <v>0</v>
      </c>
      <c r="C41" s="43" t="s">
        <v>162</v>
      </c>
      <c r="D41" s="50" t="s">
        <v>37</v>
      </c>
      <c r="E41" s="51">
        <v>2.9470000000000001</v>
      </c>
      <c r="F41" s="52">
        <v>0</v>
      </c>
      <c r="G41" s="49">
        <v>2.9470000000000001</v>
      </c>
      <c r="H41" s="49">
        <v>0</v>
      </c>
      <c r="I41" s="50" t="s">
        <v>296</v>
      </c>
      <c r="J41" s="50" t="s">
        <v>297</v>
      </c>
      <c r="L41" s="3"/>
      <c r="M41" s="3"/>
      <c r="N41" s="3"/>
      <c r="O41" s="3"/>
      <c r="P41" s="3"/>
      <c r="Q41" s="3"/>
      <c r="R41" s="3"/>
      <c r="S41" s="3"/>
      <c r="T41" s="3"/>
      <c r="U41" s="3"/>
      <c r="V41" s="3"/>
      <c r="W41" s="3"/>
      <c r="X41" s="3"/>
    </row>
    <row r="42" spans="2:24">
      <c r="B42" s="49">
        <v>0</v>
      </c>
      <c r="C42" s="43" t="s">
        <v>163</v>
      </c>
      <c r="D42" s="50" t="s">
        <v>37</v>
      </c>
      <c r="E42" s="51">
        <v>2.88</v>
      </c>
      <c r="F42" s="52">
        <v>0</v>
      </c>
      <c r="G42" s="49">
        <v>2.88</v>
      </c>
      <c r="H42" s="49">
        <v>0</v>
      </c>
      <c r="I42" s="50" t="s">
        <v>296</v>
      </c>
      <c r="J42" s="50" t="s">
        <v>297</v>
      </c>
    </row>
    <row r="43" spans="2:24">
      <c r="B43" s="49">
        <v>0</v>
      </c>
      <c r="C43" s="43" t="s">
        <v>164</v>
      </c>
      <c r="D43" s="50" t="s">
        <v>37</v>
      </c>
      <c r="E43" s="51">
        <v>2.6880000000000002</v>
      </c>
      <c r="F43" s="52">
        <v>0</v>
      </c>
      <c r="G43" s="49">
        <v>2.6880000000000002</v>
      </c>
      <c r="H43" s="49">
        <v>0</v>
      </c>
      <c r="I43" s="50" t="s">
        <v>296</v>
      </c>
      <c r="J43" s="50" t="s">
        <v>297</v>
      </c>
    </row>
    <row r="44" spans="2:24">
      <c r="B44" s="49">
        <v>0</v>
      </c>
      <c r="C44" s="43" t="s">
        <v>165</v>
      </c>
      <c r="D44" s="50" t="s">
        <v>37</v>
      </c>
      <c r="E44" s="51">
        <v>2.7280000000000002</v>
      </c>
      <c r="F44" s="52">
        <v>0</v>
      </c>
      <c r="G44" s="49">
        <v>2.7280000000000002</v>
      </c>
      <c r="H44" s="49">
        <v>0</v>
      </c>
      <c r="I44" s="50" t="s">
        <v>296</v>
      </c>
      <c r="J44" s="50" t="s">
        <v>297</v>
      </c>
    </row>
    <row r="45" spans="2:24">
      <c r="B45" s="49">
        <v>0</v>
      </c>
      <c r="C45" s="43" t="s">
        <v>166</v>
      </c>
      <c r="D45" s="50" t="s">
        <v>37</v>
      </c>
      <c r="E45" s="51">
        <v>2.5680000000000001</v>
      </c>
      <c r="F45" s="52">
        <v>0</v>
      </c>
      <c r="G45" s="49">
        <v>2.5680000000000001</v>
      </c>
      <c r="H45" s="49">
        <v>0</v>
      </c>
      <c r="I45" s="50" t="s">
        <v>296</v>
      </c>
      <c r="J45" s="50" t="s">
        <v>297</v>
      </c>
    </row>
    <row r="46" spans="2:24">
      <c r="B46" s="49">
        <v>0</v>
      </c>
      <c r="C46" s="43" t="s">
        <v>168</v>
      </c>
      <c r="D46" s="50" t="s">
        <v>37</v>
      </c>
      <c r="E46" s="51">
        <v>2.327</v>
      </c>
      <c r="F46" s="52">
        <v>0</v>
      </c>
      <c r="G46" s="49">
        <v>2.327</v>
      </c>
      <c r="H46" s="49">
        <v>0</v>
      </c>
      <c r="I46" s="50" t="s">
        <v>430</v>
      </c>
      <c r="J46" s="50" t="s">
        <v>297</v>
      </c>
    </row>
    <row r="47" spans="2:24">
      <c r="B47" s="49">
        <v>0</v>
      </c>
      <c r="C47" s="43" t="s">
        <v>169</v>
      </c>
      <c r="D47" s="50" t="s">
        <v>37</v>
      </c>
      <c r="E47" s="51">
        <v>1.8160000000000001</v>
      </c>
      <c r="F47" s="52">
        <v>0</v>
      </c>
      <c r="G47" s="49">
        <v>1.8160000000000001</v>
      </c>
      <c r="H47" s="49">
        <v>0</v>
      </c>
      <c r="I47" s="50" t="s">
        <v>296</v>
      </c>
      <c r="J47" s="50" t="s">
        <v>297</v>
      </c>
    </row>
    <row r="48" spans="2:24">
      <c r="B48" s="49">
        <v>0</v>
      </c>
      <c r="C48" s="43" t="s">
        <v>170</v>
      </c>
      <c r="D48" s="50" t="s">
        <v>37</v>
      </c>
      <c r="E48" s="51">
        <v>2.02</v>
      </c>
      <c r="F48" s="52">
        <v>0</v>
      </c>
      <c r="G48" s="49">
        <v>2.02</v>
      </c>
      <c r="H48" s="49">
        <v>0</v>
      </c>
      <c r="I48" s="50" t="s">
        <v>296</v>
      </c>
      <c r="J48" s="50" t="s">
        <v>297</v>
      </c>
    </row>
    <row r="49" spans="2:10">
      <c r="B49" s="49">
        <v>0</v>
      </c>
      <c r="C49" s="43" t="s">
        <v>171</v>
      </c>
      <c r="D49" s="50" t="s">
        <v>37</v>
      </c>
      <c r="E49" s="51">
        <v>0.95199999999999996</v>
      </c>
      <c r="F49" s="52">
        <v>0</v>
      </c>
      <c r="G49" s="49">
        <v>0.95199999999999996</v>
      </c>
      <c r="H49" s="49">
        <v>0</v>
      </c>
      <c r="I49" s="50" t="s">
        <v>296</v>
      </c>
      <c r="J49" s="50" t="s">
        <v>297</v>
      </c>
    </row>
    <row r="50" spans="2:10">
      <c r="B50" s="49">
        <v>0</v>
      </c>
      <c r="C50" s="43" t="s">
        <v>172</v>
      </c>
      <c r="D50" s="50" t="s">
        <v>37</v>
      </c>
      <c r="E50" s="51">
        <v>1.0349999999999999</v>
      </c>
      <c r="F50" s="52">
        <v>0</v>
      </c>
      <c r="G50" s="49">
        <v>1.0349999999999999</v>
      </c>
      <c r="H50" s="49">
        <v>0</v>
      </c>
      <c r="I50" s="50" t="s">
        <v>296</v>
      </c>
      <c r="J50" s="50" t="s">
        <v>297</v>
      </c>
    </row>
    <row r="51" spans="2:10">
      <c r="B51" s="49">
        <v>0</v>
      </c>
      <c r="C51" s="43" t="s">
        <v>174</v>
      </c>
      <c r="D51" s="50" t="s">
        <v>37</v>
      </c>
      <c r="E51" s="51">
        <v>2.0179999999999998</v>
      </c>
      <c r="F51" s="52">
        <v>0</v>
      </c>
      <c r="G51" s="49">
        <v>2.0179999999999998</v>
      </c>
      <c r="H51" s="49">
        <v>0</v>
      </c>
      <c r="I51" s="50" t="s">
        <v>296</v>
      </c>
      <c r="J51" s="50" t="s">
        <v>297</v>
      </c>
    </row>
    <row r="52" spans="2:10">
      <c r="B52" s="49">
        <v>0</v>
      </c>
      <c r="C52" s="43" t="s">
        <v>15</v>
      </c>
      <c r="D52" s="50" t="s">
        <v>175</v>
      </c>
      <c r="E52" s="51">
        <v>1.788</v>
      </c>
      <c r="F52" s="52">
        <v>2.085</v>
      </c>
      <c r="G52" s="49">
        <v>1.788</v>
      </c>
      <c r="H52" s="49">
        <v>0.29699999999999999</v>
      </c>
      <c r="I52" s="50" t="s">
        <v>430</v>
      </c>
      <c r="J52" s="50" t="s">
        <v>431</v>
      </c>
    </row>
    <row r="53" spans="2:10">
      <c r="B53" s="49">
        <v>0</v>
      </c>
      <c r="C53" s="43" t="s">
        <v>176</v>
      </c>
      <c r="D53" s="50" t="s">
        <v>177</v>
      </c>
      <c r="E53" s="51">
        <v>56.5</v>
      </c>
      <c r="F53" s="52">
        <v>65.599999999999994</v>
      </c>
      <c r="G53" s="49">
        <v>56.5</v>
      </c>
      <c r="H53" s="49">
        <v>9.1</v>
      </c>
      <c r="I53" s="50" t="s">
        <v>432</v>
      </c>
      <c r="J53" s="50" t="s">
        <v>433</v>
      </c>
    </row>
    <row r="54" spans="2:10">
      <c r="B54" s="49">
        <v>0</v>
      </c>
      <c r="C54" s="43" t="s">
        <v>17</v>
      </c>
      <c r="D54" s="50" t="s">
        <v>115</v>
      </c>
      <c r="E54" s="51">
        <v>1.53</v>
      </c>
      <c r="F54" s="52">
        <v>1.7250000000000001</v>
      </c>
      <c r="G54" s="49">
        <v>1.53</v>
      </c>
      <c r="H54" s="49">
        <v>0.19500000000000001</v>
      </c>
      <c r="I54" s="50" t="s">
        <v>296</v>
      </c>
      <c r="J54" s="50" t="s">
        <v>301</v>
      </c>
    </row>
    <row r="55" spans="2:10">
      <c r="B55" s="49">
        <v>0</v>
      </c>
      <c r="C55" s="43" t="s">
        <v>181</v>
      </c>
      <c r="D55" s="50" t="s">
        <v>175</v>
      </c>
      <c r="E55" s="51">
        <v>0</v>
      </c>
      <c r="F55" s="52">
        <v>0.39800000000000002</v>
      </c>
      <c r="G55" s="49">
        <v>0</v>
      </c>
      <c r="H55" s="49">
        <v>0.39800000000000002</v>
      </c>
      <c r="I55" s="50" t="s">
        <v>296</v>
      </c>
      <c r="J55" s="50" t="s">
        <v>268</v>
      </c>
    </row>
    <row r="56" spans="2:10">
      <c r="B56" s="49">
        <v>0</v>
      </c>
      <c r="C56" s="43" t="s">
        <v>184</v>
      </c>
      <c r="D56" s="50" t="s">
        <v>175</v>
      </c>
      <c r="E56" s="51">
        <v>0</v>
      </c>
      <c r="F56" s="52">
        <v>1.0389999999999999</v>
      </c>
      <c r="G56" s="49">
        <v>0</v>
      </c>
      <c r="H56" s="49">
        <v>1.0389999999999999</v>
      </c>
      <c r="I56" s="50" t="s">
        <v>390</v>
      </c>
      <c r="J56" s="50" t="s">
        <v>391</v>
      </c>
    </row>
    <row r="57" spans="2:10">
      <c r="B57" s="49">
        <v>0</v>
      </c>
      <c r="C57" s="43" t="s">
        <v>186</v>
      </c>
      <c r="D57" s="50" t="s">
        <v>175</v>
      </c>
      <c r="E57" s="51">
        <v>0</v>
      </c>
      <c r="F57" s="52">
        <v>0.46100000000000002</v>
      </c>
      <c r="G57" s="49">
        <v>0</v>
      </c>
      <c r="H57" s="49">
        <v>0.46100000000000002</v>
      </c>
      <c r="I57" s="50" t="s">
        <v>390</v>
      </c>
      <c r="J57" s="50" t="s">
        <v>391</v>
      </c>
    </row>
    <row r="58" spans="2:10">
      <c r="B58" s="49">
        <v>0</v>
      </c>
      <c r="C58" s="43" t="s">
        <v>187</v>
      </c>
      <c r="D58" s="50" t="s">
        <v>175</v>
      </c>
      <c r="E58" s="51">
        <v>0</v>
      </c>
      <c r="F58" s="52">
        <v>0.85899999999999999</v>
      </c>
      <c r="G58" s="49">
        <v>0</v>
      </c>
      <c r="H58" s="49">
        <v>0.85899999999999999</v>
      </c>
      <c r="I58" s="50" t="s">
        <v>390</v>
      </c>
      <c r="J58" s="50" t="s">
        <v>391</v>
      </c>
    </row>
    <row r="59" spans="2:10">
      <c r="B59" s="43">
        <v>0</v>
      </c>
      <c r="C59" s="54" t="s">
        <v>190</v>
      </c>
      <c r="D59" s="55" t="s">
        <v>175</v>
      </c>
      <c r="E59" s="51">
        <v>0</v>
      </c>
      <c r="F59" s="56">
        <v>0.72299999999999998</v>
      </c>
      <c r="G59" s="54">
        <v>0</v>
      </c>
      <c r="H59" s="54">
        <v>0.72299999999999998</v>
      </c>
      <c r="I59" s="55" t="s">
        <v>390</v>
      </c>
      <c r="J59" s="55" t="s">
        <v>391</v>
      </c>
    </row>
    <row r="60" spans="2:10">
      <c r="B60" s="49" t="s">
        <v>193</v>
      </c>
      <c r="C60" s="43" t="s">
        <v>194</v>
      </c>
      <c r="D60" s="50" t="s">
        <v>195</v>
      </c>
      <c r="E60" s="51">
        <v>8.9999999999999993E-3</v>
      </c>
      <c r="F60" s="52">
        <v>6.2E-2</v>
      </c>
      <c r="G60" s="49">
        <v>8.9999999999999993E-3</v>
      </c>
      <c r="H60" s="49">
        <v>5.2999999999999999E-2</v>
      </c>
      <c r="I60" s="50" t="s">
        <v>370</v>
      </c>
      <c r="J60" s="50" t="s">
        <v>385</v>
      </c>
    </row>
    <row r="61" spans="2:10">
      <c r="B61" s="49">
        <v>0</v>
      </c>
      <c r="C61" s="43" t="s">
        <v>196</v>
      </c>
      <c r="D61" s="50" t="s">
        <v>195</v>
      </c>
      <c r="E61" s="51">
        <v>8.9999999999999993E-3</v>
      </c>
      <c r="F61" s="52">
        <v>5.3999999999999999E-2</v>
      </c>
      <c r="G61" s="49">
        <v>8.9999999999999993E-3</v>
      </c>
      <c r="H61" s="49">
        <v>4.4999999999999998E-2</v>
      </c>
      <c r="I61" s="50" t="s">
        <v>370</v>
      </c>
      <c r="J61" s="50" t="s">
        <v>385</v>
      </c>
    </row>
    <row r="62" spans="2:10">
      <c r="B62" s="49">
        <v>0</v>
      </c>
      <c r="C62" s="43" t="s">
        <v>197</v>
      </c>
      <c r="D62" s="50" t="s">
        <v>195</v>
      </c>
      <c r="E62" s="51">
        <v>6.0000000000000001E-3</v>
      </c>
      <c r="F62" s="52">
        <v>3.5000000000000003E-2</v>
      </c>
      <c r="G62" s="49">
        <v>6.0000000000000001E-3</v>
      </c>
      <c r="H62" s="49">
        <v>2.9000000000000001E-2</v>
      </c>
      <c r="I62" s="50" t="s">
        <v>370</v>
      </c>
      <c r="J62" s="50" t="s">
        <v>385</v>
      </c>
    </row>
    <row r="63" spans="2:10">
      <c r="B63" s="49">
        <v>0</v>
      </c>
      <c r="C63" s="43" t="s">
        <v>198</v>
      </c>
      <c r="D63" s="50" t="s">
        <v>195</v>
      </c>
      <c r="E63" s="51">
        <v>6.0000000000000001E-3</v>
      </c>
      <c r="F63" s="52">
        <v>0.55600000000000005</v>
      </c>
      <c r="G63" s="49">
        <v>6.0000000000000001E-3</v>
      </c>
      <c r="H63" s="49">
        <v>0.55000000000000004</v>
      </c>
      <c r="I63" s="50" t="s">
        <v>370</v>
      </c>
      <c r="J63" s="50" t="s">
        <v>385</v>
      </c>
    </row>
    <row r="64" spans="2:10">
      <c r="B64" s="49">
        <v>0</v>
      </c>
      <c r="C64" s="43" t="s">
        <v>199</v>
      </c>
      <c r="D64" s="50" t="s">
        <v>195</v>
      </c>
      <c r="E64" s="51">
        <v>8.9999999999999993E-3</v>
      </c>
      <c r="F64" s="52">
        <v>7.6999999999999999E-2</v>
      </c>
      <c r="G64" s="49">
        <v>8.9999999999999993E-3</v>
      </c>
      <c r="H64" s="49">
        <v>6.8000000000000005E-2</v>
      </c>
      <c r="I64" s="50" t="s">
        <v>370</v>
      </c>
      <c r="J64" s="50" t="s">
        <v>385</v>
      </c>
    </row>
    <row r="65" spans="2:10">
      <c r="B65" s="43" t="s">
        <v>24</v>
      </c>
      <c r="C65" s="54">
        <v>0</v>
      </c>
      <c r="D65" s="55">
        <v>0</v>
      </c>
      <c r="E65" s="51">
        <v>0</v>
      </c>
      <c r="F65" s="56">
        <v>0</v>
      </c>
      <c r="G65" s="54">
        <v>0</v>
      </c>
      <c r="H65" s="54">
        <v>0</v>
      </c>
      <c r="I65" s="55">
        <v>0</v>
      </c>
      <c r="J65" s="55">
        <v>0</v>
      </c>
    </row>
    <row r="66" spans="2:10">
      <c r="B66" s="49">
        <v>0</v>
      </c>
      <c r="C66" s="49" t="s">
        <v>200</v>
      </c>
      <c r="D66" s="50">
        <v>0</v>
      </c>
      <c r="E66" s="51" t="s">
        <v>303</v>
      </c>
      <c r="F66" s="57" t="s">
        <v>378</v>
      </c>
      <c r="G66" s="50" t="s">
        <v>303</v>
      </c>
      <c r="H66" s="49">
        <v>5.8000000000000003E-2</v>
      </c>
      <c r="I66" s="50" t="s">
        <v>430</v>
      </c>
      <c r="J66" s="50" t="s">
        <v>304</v>
      </c>
    </row>
    <row r="67" spans="2:10">
      <c r="B67" s="49">
        <v>0</v>
      </c>
      <c r="C67" s="49" t="s">
        <v>25</v>
      </c>
      <c r="D67" s="50" t="s">
        <v>117</v>
      </c>
      <c r="E67" s="51">
        <v>0.45400000000000001</v>
      </c>
      <c r="F67" s="52">
        <v>0.52300000000000002</v>
      </c>
      <c r="G67" s="49">
        <v>0.45400000000000001</v>
      </c>
      <c r="H67" s="49">
        <v>6.9000000000000006E-2</v>
      </c>
      <c r="I67" s="50" t="s">
        <v>430</v>
      </c>
      <c r="J67" s="50" t="s">
        <v>304</v>
      </c>
    </row>
    <row r="68" spans="2:10">
      <c r="B68" s="49">
        <v>0</v>
      </c>
      <c r="C68" s="49" t="s">
        <v>28</v>
      </c>
      <c r="D68" s="50" t="s">
        <v>117</v>
      </c>
      <c r="E68" s="49">
        <v>0.36899999999999999</v>
      </c>
      <c r="F68" s="52">
        <v>0.42699999999999999</v>
      </c>
      <c r="G68" s="49">
        <v>0.36899999999999999</v>
      </c>
      <c r="H68" s="49">
        <v>5.8000000000000003E-2</v>
      </c>
      <c r="I68" s="50" t="s">
        <v>430</v>
      </c>
      <c r="J68" s="50" t="s">
        <v>304</v>
      </c>
    </row>
    <row r="69" spans="2:10">
      <c r="B69" s="49">
        <v>0</v>
      </c>
      <c r="C69" s="49" t="s">
        <v>201</v>
      </c>
      <c r="D69" s="50" t="s">
        <v>117</v>
      </c>
      <c r="E69" s="51">
        <v>0</v>
      </c>
      <c r="F69" s="52">
        <v>0</v>
      </c>
      <c r="G69" s="49">
        <v>0</v>
      </c>
      <c r="H69" s="49">
        <v>0</v>
      </c>
      <c r="I69" s="50" t="s">
        <v>390</v>
      </c>
      <c r="J69" s="50" t="s">
        <v>304</v>
      </c>
    </row>
    <row r="70" spans="2:10">
      <c r="B70" s="49">
        <v>0</v>
      </c>
      <c r="C70" s="49" t="s">
        <v>202</v>
      </c>
      <c r="D70" s="50" t="s">
        <v>117</v>
      </c>
      <c r="E70" s="51">
        <v>0</v>
      </c>
      <c r="F70" s="52">
        <v>0</v>
      </c>
      <c r="G70" s="49">
        <v>0</v>
      </c>
      <c r="H70" s="49">
        <v>0</v>
      </c>
      <c r="I70" s="50" t="s">
        <v>390</v>
      </c>
      <c r="J70" s="50" t="s">
        <v>304</v>
      </c>
    </row>
    <row r="71" spans="2:10">
      <c r="B71" s="49">
        <v>0</v>
      </c>
      <c r="C71" s="49" t="s">
        <v>20</v>
      </c>
      <c r="D71" s="50" t="s">
        <v>117</v>
      </c>
      <c r="E71" s="51">
        <v>0</v>
      </c>
      <c r="F71" s="52">
        <v>0</v>
      </c>
      <c r="G71" s="49">
        <v>0</v>
      </c>
      <c r="H71" s="49">
        <v>0</v>
      </c>
      <c r="I71" s="50" t="s">
        <v>430</v>
      </c>
      <c r="J71" s="50" t="s">
        <v>304</v>
      </c>
    </row>
    <row r="72" spans="2:10">
      <c r="B72" s="49">
        <v>0</v>
      </c>
      <c r="C72" s="49" t="s">
        <v>203</v>
      </c>
      <c r="D72" s="50" t="s">
        <v>117</v>
      </c>
      <c r="E72" s="51">
        <v>0</v>
      </c>
      <c r="F72" s="52">
        <v>4.3999999999999997E-2</v>
      </c>
      <c r="G72" s="49">
        <v>0</v>
      </c>
      <c r="H72" s="49">
        <v>4.3999999999999997E-2</v>
      </c>
      <c r="I72" s="50" t="s">
        <v>430</v>
      </c>
      <c r="J72" s="50" t="s">
        <v>304</v>
      </c>
    </row>
    <row r="73" spans="2:10">
      <c r="B73" s="43" t="s">
        <v>204</v>
      </c>
      <c r="C73" s="54"/>
      <c r="D73" s="55"/>
      <c r="E73" s="51"/>
      <c r="F73" s="56"/>
      <c r="G73" s="54"/>
      <c r="H73" s="54"/>
      <c r="I73" s="55"/>
      <c r="J73" s="55"/>
    </row>
    <row r="74" spans="2:10">
      <c r="B74" s="54">
        <v>0</v>
      </c>
      <c r="C74" s="49" t="s">
        <v>205</v>
      </c>
      <c r="D74" s="50" t="s">
        <v>177</v>
      </c>
      <c r="E74" s="51">
        <v>23.4</v>
      </c>
      <c r="F74" s="52">
        <v>26.84</v>
      </c>
      <c r="G74" s="49">
        <v>23.4</v>
      </c>
      <c r="H74" s="49">
        <v>3.44</v>
      </c>
      <c r="I74" s="50" t="s">
        <v>430</v>
      </c>
      <c r="J74" s="50" t="s">
        <v>434</v>
      </c>
    </row>
    <row r="75" spans="2:10">
      <c r="B75" s="54">
        <v>0</v>
      </c>
      <c r="C75" s="49" t="s">
        <v>206</v>
      </c>
      <c r="D75" s="50" t="s">
        <v>177</v>
      </c>
      <c r="E75" s="51">
        <v>7.9</v>
      </c>
      <c r="F75" s="52">
        <v>8.8000000000000007</v>
      </c>
      <c r="G75" s="49">
        <v>7.9</v>
      </c>
      <c r="H75" s="49">
        <v>0.9</v>
      </c>
      <c r="I75" s="50" t="s">
        <v>308</v>
      </c>
      <c r="J75" s="50" t="s">
        <v>309</v>
      </c>
    </row>
    <row r="76" spans="2:10">
      <c r="B76" s="58" t="s">
        <v>316</v>
      </c>
      <c r="C76" s="54"/>
      <c r="D76" s="55"/>
      <c r="E76" s="51"/>
      <c r="F76" s="56"/>
      <c r="G76" s="54"/>
      <c r="H76" s="54"/>
      <c r="I76" s="55"/>
      <c r="J76" s="55"/>
    </row>
    <row r="77" spans="2:10">
      <c r="B77" s="54" t="s">
        <v>317</v>
      </c>
      <c r="C77" s="49" t="s">
        <v>318</v>
      </c>
      <c r="D77" s="50" t="s">
        <v>319</v>
      </c>
      <c r="E77" s="52">
        <v>0.14499999999999999</v>
      </c>
      <c r="F77" s="52">
        <v>0.193</v>
      </c>
      <c r="G77" s="49">
        <v>0.14499999999999999</v>
      </c>
      <c r="H77" s="49">
        <v>4.9000000000000002E-2</v>
      </c>
      <c r="I77" s="50" t="s">
        <v>430</v>
      </c>
      <c r="J77" s="50" t="s">
        <v>392</v>
      </c>
    </row>
    <row r="78" spans="2:10">
      <c r="B78" s="54">
        <v>0</v>
      </c>
      <c r="C78" s="49" t="s">
        <v>22</v>
      </c>
      <c r="D78" s="50" t="s">
        <v>319</v>
      </c>
      <c r="E78" s="52">
        <v>0.13400000000000001</v>
      </c>
      <c r="F78" s="52">
        <v>0.17399999999999999</v>
      </c>
      <c r="G78" s="49">
        <v>0.13400000000000001</v>
      </c>
      <c r="H78" s="49">
        <v>0.04</v>
      </c>
      <c r="I78" s="50" t="s">
        <v>430</v>
      </c>
      <c r="J78" s="50" t="s">
        <v>392</v>
      </c>
    </row>
    <row r="79" spans="2:10">
      <c r="B79" s="54">
        <v>0</v>
      </c>
      <c r="C79" s="49" t="s">
        <v>22</v>
      </c>
      <c r="D79" s="50" t="s">
        <v>319</v>
      </c>
      <c r="E79" s="52">
        <v>0.157</v>
      </c>
      <c r="F79" s="52">
        <v>0.20399999999999999</v>
      </c>
      <c r="G79" s="49">
        <v>0.157</v>
      </c>
      <c r="H79" s="49">
        <v>4.7E-2</v>
      </c>
      <c r="I79" s="50" t="s">
        <v>430</v>
      </c>
      <c r="J79" s="50" t="s">
        <v>392</v>
      </c>
    </row>
    <row r="80" spans="2:10">
      <c r="B80" s="54">
        <v>0</v>
      </c>
      <c r="C80" s="49" t="s">
        <v>22</v>
      </c>
      <c r="D80" s="50" t="s">
        <v>319</v>
      </c>
      <c r="E80" s="52">
        <v>0.16700000000000001</v>
      </c>
      <c r="F80" s="52">
        <v>0.218</v>
      </c>
      <c r="G80" s="49">
        <v>0.16700000000000001</v>
      </c>
      <c r="H80" s="49">
        <v>0.05</v>
      </c>
      <c r="I80" s="50" t="s">
        <v>430</v>
      </c>
      <c r="J80" s="50" t="s">
        <v>392</v>
      </c>
    </row>
    <row r="81" spans="2:10">
      <c r="B81" s="54">
        <v>0</v>
      </c>
      <c r="C81" s="49" t="s">
        <v>22</v>
      </c>
      <c r="D81" s="50" t="s">
        <v>319</v>
      </c>
      <c r="E81" s="52">
        <v>0.111</v>
      </c>
      <c r="F81" s="52">
        <v>0.14399999999999999</v>
      </c>
      <c r="G81" s="49">
        <v>0.111</v>
      </c>
      <c r="H81" s="49">
        <v>3.3000000000000002E-2</v>
      </c>
      <c r="I81" s="50" t="s">
        <v>430</v>
      </c>
      <c r="J81" s="50" t="s">
        <v>392</v>
      </c>
    </row>
    <row r="82" spans="2:10">
      <c r="B82" s="54">
        <v>0</v>
      </c>
      <c r="C82" s="49" t="s">
        <v>22</v>
      </c>
      <c r="D82" s="50" t="s">
        <v>319</v>
      </c>
      <c r="E82" s="52">
        <v>0</v>
      </c>
      <c r="F82" s="52">
        <v>0.128</v>
      </c>
      <c r="G82" s="49">
        <v>0</v>
      </c>
      <c r="H82" s="49">
        <v>0</v>
      </c>
      <c r="I82" s="50" t="s">
        <v>430</v>
      </c>
      <c r="J82" s="50" t="s">
        <v>392</v>
      </c>
    </row>
    <row r="83" spans="2:10">
      <c r="B83" s="54">
        <v>0</v>
      </c>
      <c r="C83" s="49" t="s">
        <v>23</v>
      </c>
      <c r="D83" s="50" t="s">
        <v>319</v>
      </c>
      <c r="E83" s="52">
        <v>0.126</v>
      </c>
      <c r="F83" s="52">
        <v>0.16600000000000001</v>
      </c>
      <c r="G83" s="49">
        <v>0.126</v>
      </c>
      <c r="H83" s="49">
        <v>0.04</v>
      </c>
      <c r="I83" s="50" t="s">
        <v>430</v>
      </c>
      <c r="J83" s="50" t="s">
        <v>392</v>
      </c>
    </row>
    <row r="84" spans="2:10">
      <c r="B84" s="54">
        <v>0</v>
      </c>
      <c r="C84" s="49" t="s">
        <v>23</v>
      </c>
      <c r="D84" s="50" t="s">
        <v>319</v>
      </c>
      <c r="E84" s="52">
        <v>0.13600000000000001</v>
      </c>
      <c r="F84" s="52">
        <v>0.18</v>
      </c>
      <c r="G84" s="49">
        <v>0.13600000000000001</v>
      </c>
      <c r="H84" s="49">
        <v>4.2999999999999997E-2</v>
      </c>
      <c r="I84" s="50" t="s">
        <v>430</v>
      </c>
      <c r="J84" s="50" t="s">
        <v>392</v>
      </c>
    </row>
    <row r="85" spans="2:10">
      <c r="B85" s="54">
        <v>0</v>
      </c>
      <c r="C85" s="49" t="s">
        <v>23</v>
      </c>
      <c r="D85" s="50" t="s">
        <v>319</v>
      </c>
      <c r="E85" s="52">
        <v>0.154</v>
      </c>
      <c r="F85" s="52">
        <v>0.20300000000000001</v>
      </c>
      <c r="G85" s="49">
        <v>0.154</v>
      </c>
      <c r="H85" s="49">
        <v>4.9000000000000002E-2</v>
      </c>
      <c r="I85" s="50" t="s">
        <v>430</v>
      </c>
      <c r="J85" s="50" t="s">
        <v>392</v>
      </c>
    </row>
    <row r="86" spans="2:10">
      <c r="B86" s="54">
        <v>0</v>
      </c>
      <c r="C86" s="49" t="s">
        <v>23</v>
      </c>
      <c r="D86" s="50" t="s">
        <v>319</v>
      </c>
      <c r="E86" s="52">
        <v>0.115</v>
      </c>
      <c r="F86" s="52">
        <v>0.15</v>
      </c>
      <c r="G86" s="49">
        <v>0.115</v>
      </c>
      <c r="H86" s="49">
        <v>3.5000000000000003E-2</v>
      </c>
      <c r="I86" s="50" t="s">
        <v>430</v>
      </c>
      <c r="J86" s="50" t="s">
        <v>392</v>
      </c>
    </row>
    <row r="87" spans="2:10">
      <c r="B87" s="54">
        <v>0</v>
      </c>
      <c r="C87" s="49" t="s">
        <v>130</v>
      </c>
      <c r="D87" s="50" t="s">
        <v>319</v>
      </c>
      <c r="E87" s="52">
        <v>0.13200000000000001</v>
      </c>
      <c r="F87" s="52">
        <v>0.14499999999999999</v>
      </c>
      <c r="G87" s="49">
        <v>0.13200000000000001</v>
      </c>
      <c r="H87" s="49">
        <v>1.2999999999999999E-2</v>
      </c>
      <c r="I87" s="50" t="s">
        <v>430</v>
      </c>
      <c r="J87" s="50" t="s">
        <v>392</v>
      </c>
    </row>
    <row r="88" spans="2:10">
      <c r="B88" s="54">
        <v>0</v>
      </c>
      <c r="C88" s="49" t="s">
        <v>130</v>
      </c>
      <c r="D88" s="50" t="s">
        <v>319</v>
      </c>
      <c r="E88" s="52">
        <v>0.13800000000000001</v>
      </c>
      <c r="F88" s="52">
        <v>0.152</v>
      </c>
      <c r="G88" s="49">
        <v>0.13800000000000001</v>
      </c>
      <c r="H88" s="49">
        <v>1.4E-2</v>
      </c>
      <c r="I88" s="50" t="s">
        <v>430</v>
      </c>
      <c r="J88" s="50" t="s">
        <v>392</v>
      </c>
    </row>
    <row r="89" spans="2:10">
      <c r="B89" s="54">
        <v>0</v>
      </c>
      <c r="C89" s="49" t="s">
        <v>320</v>
      </c>
      <c r="D89" s="50" t="s">
        <v>319</v>
      </c>
      <c r="E89" s="52">
        <v>0.112</v>
      </c>
      <c r="F89" s="52">
        <v>0.129</v>
      </c>
      <c r="G89" s="49">
        <v>0.112</v>
      </c>
      <c r="H89" s="49">
        <v>1.7000000000000001E-2</v>
      </c>
      <c r="I89" s="50" t="s">
        <v>430</v>
      </c>
      <c r="J89" s="50" t="s">
        <v>392</v>
      </c>
    </row>
    <row r="90" spans="2:10">
      <c r="B90" s="54">
        <v>0</v>
      </c>
      <c r="C90" s="49" t="s">
        <v>320</v>
      </c>
      <c r="D90" s="50" t="s">
        <v>319</v>
      </c>
      <c r="E90" s="52">
        <v>0.11799999999999999</v>
      </c>
      <c r="F90" s="52">
        <v>0.13600000000000001</v>
      </c>
      <c r="G90" s="49">
        <v>0.11799999999999999</v>
      </c>
      <c r="H90" s="49">
        <v>1.7999999999999999E-2</v>
      </c>
      <c r="I90" s="50" t="s">
        <v>430</v>
      </c>
      <c r="J90" s="50" t="s">
        <v>392</v>
      </c>
    </row>
    <row r="91" spans="2:10">
      <c r="B91" s="54">
        <v>0</v>
      </c>
      <c r="C91" s="49" t="s">
        <v>320</v>
      </c>
      <c r="D91" s="50" t="s">
        <v>319</v>
      </c>
      <c r="E91" s="52">
        <v>0.14699999999999999</v>
      </c>
      <c r="F91" s="52">
        <v>0.17</v>
      </c>
      <c r="G91" s="49">
        <v>0.14699999999999999</v>
      </c>
      <c r="H91" s="49">
        <v>2.3E-2</v>
      </c>
      <c r="I91" s="50" t="s">
        <v>430</v>
      </c>
      <c r="J91" s="50" t="s">
        <v>392</v>
      </c>
    </row>
    <row r="92" spans="2:10">
      <c r="B92" s="54">
        <v>0</v>
      </c>
      <c r="C92" s="49" t="s">
        <v>321</v>
      </c>
      <c r="D92" s="50" t="s">
        <v>319</v>
      </c>
      <c r="E92" s="52">
        <v>7.0000000000000001E-3</v>
      </c>
      <c r="F92" s="52">
        <v>5.3999999999999999E-2</v>
      </c>
      <c r="G92" s="49">
        <v>7.0000000000000001E-3</v>
      </c>
      <c r="H92" s="49">
        <v>4.7E-2</v>
      </c>
      <c r="I92" s="50" t="s">
        <v>430</v>
      </c>
      <c r="J92" s="50" t="s">
        <v>392</v>
      </c>
    </row>
    <row r="93" spans="2:10">
      <c r="B93" s="54">
        <v>0</v>
      </c>
      <c r="C93" s="49" t="s">
        <v>264</v>
      </c>
      <c r="D93" s="50" t="s">
        <v>319</v>
      </c>
      <c r="E93" s="52">
        <v>3.7999999999999999E-2</v>
      </c>
      <c r="F93" s="52">
        <v>9.0999999999999998E-2</v>
      </c>
      <c r="G93" s="49">
        <v>3.7999999999999999E-2</v>
      </c>
      <c r="H93" s="49">
        <v>5.2999999999999999E-2</v>
      </c>
      <c r="I93" s="50" t="s">
        <v>430</v>
      </c>
      <c r="J93" s="50" t="s">
        <v>392</v>
      </c>
    </row>
    <row r="94" spans="2:10">
      <c r="B94" s="54">
        <v>0</v>
      </c>
      <c r="C94" s="49" t="s">
        <v>435</v>
      </c>
      <c r="D94" s="50" t="s">
        <v>319</v>
      </c>
      <c r="E94" s="52">
        <v>2E-3</v>
      </c>
      <c r="F94" s="52">
        <v>2.7E-2</v>
      </c>
      <c r="G94" s="49">
        <v>2E-3</v>
      </c>
      <c r="H94" s="49">
        <v>2.5000000000000001E-2</v>
      </c>
      <c r="I94" s="50" t="s">
        <v>430</v>
      </c>
      <c r="J94" s="50" t="s">
        <v>392</v>
      </c>
    </row>
    <row r="95" spans="2:10">
      <c r="B95" s="54">
        <v>0</v>
      </c>
      <c r="C95" s="49" t="s">
        <v>436</v>
      </c>
      <c r="D95" s="50" t="s">
        <v>319</v>
      </c>
      <c r="E95" s="52">
        <v>2E-3</v>
      </c>
      <c r="F95" s="52">
        <v>1.7999999999999999E-2</v>
      </c>
      <c r="G95" s="49">
        <v>2E-3</v>
      </c>
      <c r="H95" s="49">
        <v>1.6E-2</v>
      </c>
      <c r="I95" s="50" t="s">
        <v>430</v>
      </c>
      <c r="J95" s="50" t="s">
        <v>392</v>
      </c>
    </row>
    <row r="96" spans="2:10">
      <c r="B96" s="54">
        <v>0</v>
      </c>
      <c r="C96" s="49" t="s">
        <v>386</v>
      </c>
      <c r="D96" s="50" t="s">
        <v>319</v>
      </c>
      <c r="E96" s="52">
        <v>0</v>
      </c>
      <c r="F96" s="52">
        <v>0.112</v>
      </c>
      <c r="G96" s="49">
        <v>0</v>
      </c>
      <c r="H96" s="49">
        <v>0.112</v>
      </c>
      <c r="I96" s="50" t="s">
        <v>370</v>
      </c>
      <c r="J96" s="50" t="s">
        <v>383</v>
      </c>
    </row>
    <row r="97" spans="2:10">
      <c r="B97" s="54">
        <v>0</v>
      </c>
      <c r="C97" s="49" t="s">
        <v>387</v>
      </c>
      <c r="D97" s="50" t="s">
        <v>319</v>
      </c>
      <c r="E97" s="52">
        <v>0</v>
      </c>
      <c r="F97" s="52">
        <v>7.0000000000000001E-3</v>
      </c>
      <c r="G97" s="49">
        <v>0</v>
      </c>
      <c r="H97" s="49">
        <v>7.0000000000000001E-3</v>
      </c>
      <c r="I97" s="50" t="s">
        <v>390</v>
      </c>
      <c r="J97" s="50" t="s">
        <v>383</v>
      </c>
    </row>
    <row r="98" spans="2:10">
      <c r="B98" s="54">
        <v>0</v>
      </c>
      <c r="C98" s="49" t="s">
        <v>323</v>
      </c>
      <c r="D98" s="50" t="s">
        <v>319</v>
      </c>
      <c r="E98" s="52">
        <v>0</v>
      </c>
      <c r="F98" s="52">
        <v>0.104</v>
      </c>
      <c r="G98" s="49">
        <v>0</v>
      </c>
      <c r="H98" s="49">
        <v>0.104</v>
      </c>
      <c r="I98" s="50" t="s">
        <v>430</v>
      </c>
      <c r="J98" s="50" t="s">
        <v>392</v>
      </c>
    </row>
    <row r="99" spans="2:10">
      <c r="B99" s="54">
        <v>0</v>
      </c>
      <c r="C99" s="49" t="s">
        <v>323</v>
      </c>
      <c r="D99" s="50" t="s">
        <v>319</v>
      </c>
      <c r="E99" s="52">
        <v>0</v>
      </c>
      <c r="F99" s="52">
        <v>8.5000000000000006E-2</v>
      </c>
      <c r="G99" s="49">
        <v>0</v>
      </c>
      <c r="H99" s="49">
        <v>8.5000000000000006E-2</v>
      </c>
      <c r="I99" s="50" t="s">
        <v>430</v>
      </c>
      <c r="J99" s="50" t="s">
        <v>392</v>
      </c>
    </row>
    <row r="100" spans="2:10">
      <c r="B100" s="54">
        <v>0</v>
      </c>
      <c r="C100" s="49" t="s">
        <v>323</v>
      </c>
      <c r="D100" s="50" t="s">
        <v>319</v>
      </c>
      <c r="E100" s="52">
        <v>0</v>
      </c>
      <c r="F100" s="52">
        <v>3.0000000000000001E-3</v>
      </c>
      <c r="G100" s="49">
        <v>0</v>
      </c>
      <c r="H100" s="49">
        <v>3.0000000000000001E-3</v>
      </c>
      <c r="I100" s="50" t="s">
        <v>430</v>
      </c>
      <c r="J100" s="50" t="s">
        <v>392</v>
      </c>
    </row>
    <row r="101" spans="2:10">
      <c r="B101" s="54" t="s">
        <v>324</v>
      </c>
      <c r="C101" s="49" t="s">
        <v>323</v>
      </c>
      <c r="D101" s="50" t="s">
        <v>319</v>
      </c>
      <c r="E101" s="52">
        <v>0</v>
      </c>
      <c r="F101" s="52">
        <v>6.0000000000000001E-3</v>
      </c>
      <c r="G101" s="49">
        <v>0</v>
      </c>
      <c r="H101" s="49">
        <v>6.0000000000000001E-3</v>
      </c>
      <c r="I101" s="50" t="s">
        <v>390</v>
      </c>
      <c r="J101" s="50" t="s">
        <v>258</v>
      </c>
    </row>
    <row r="102" spans="2:10">
      <c r="B102" s="54" t="s">
        <v>325</v>
      </c>
      <c r="C102" s="49">
        <v>0</v>
      </c>
      <c r="D102" s="50" t="s">
        <v>319</v>
      </c>
      <c r="E102" s="52">
        <v>0.24</v>
      </c>
      <c r="F102" s="52">
        <v>0.29799999999999999</v>
      </c>
      <c r="G102" s="49">
        <v>0.24</v>
      </c>
      <c r="H102" s="49">
        <v>5.8000000000000003E-2</v>
      </c>
      <c r="I102" s="50" t="s">
        <v>402</v>
      </c>
      <c r="J102" s="50" t="s">
        <v>258</v>
      </c>
    </row>
    <row r="103" spans="2:10">
      <c r="B103" s="54" t="s">
        <v>326</v>
      </c>
      <c r="C103" s="49">
        <v>0</v>
      </c>
      <c r="D103" s="50" t="s">
        <v>319</v>
      </c>
      <c r="E103" s="52">
        <v>0.252</v>
      </c>
      <c r="F103" s="52">
        <v>0.312</v>
      </c>
      <c r="G103" s="49">
        <v>0.252</v>
      </c>
      <c r="H103" s="49">
        <v>0.06</v>
      </c>
      <c r="I103" s="50" t="s">
        <v>402</v>
      </c>
      <c r="J103" s="50" t="s">
        <v>258</v>
      </c>
    </row>
    <row r="104" spans="2:10">
      <c r="B104" s="54" t="s">
        <v>326</v>
      </c>
      <c r="C104" s="49">
        <v>0</v>
      </c>
      <c r="D104" s="50" t="s">
        <v>319</v>
      </c>
      <c r="E104" s="52">
        <v>0.221</v>
      </c>
      <c r="F104" s="52">
        <v>0.27400000000000002</v>
      </c>
      <c r="G104" s="49">
        <v>0.221</v>
      </c>
      <c r="H104" s="49">
        <v>5.2999999999999999E-2</v>
      </c>
      <c r="I104" s="50" t="s">
        <v>402</v>
      </c>
      <c r="J104" s="50" t="s">
        <v>258</v>
      </c>
    </row>
    <row r="105" spans="2:10">
      <c r="B105" s="54" t="s">
        <v>327</v>
      </c>
      <c r="C105" s="49">
        <v>0</v>
      </c>
      <c r="D105" s="50" t="s">
        <v>328</v>
      </c>
      <c r="E105" s="52">
        <v>2.7E-2</v>
      </c>
      <c r="F105" s="52">
        <v>3.3000000000000002E-2</v>
      </c>
      <c r="G105" s="49">
        <v>2.7E-2</v>
      </c>
      <c r="H105" s="49">
        <v>6.0000000000000001E-3</v>
      </c>
      <c r="I105" s="50" t="s">
        <v>402</v>
      </c>
      <c r="J105" s="50" t="s">
        <v>258</v>
      </c>
    </row>
    <row r="106" spans="2:10">
      <c r="B106" s="54">
        <v>0</v>
      </c>
      <c r="C106" s="49">
        <v>0</v>
      </c>
      <c r="D106" s="50" t="s">
        <v>319</v>
      </c>
      <c r="E106" s="52">
        <v>0.85299999999999998</v>
      </c>
      <c r="F106" s="52">
        <v>1.0429999999999999</v>
      </c>
      <c r="G106" s="49">
        <v>0.85299999999999998</v>
      </c>
      <c r="H106" s="49">
        <v>0.19</v>
      </c>
      <c r="I106" s="50" t="s">
        <v>402</v>
      </c>
      <c r="J106" s="50" t="s">
        <v>258</v>
      </c>
    </row>
    <row r="107" spans="2:10">
      <c r="B107" s="54" t="s">
        <v>329</v>
      </c>
      <c r="C107" s="54" t="s">
        <v>403</v>
      </c>
      <c r="D107" s="55" t="s">
        <v>328</v>
      </c>
      <c r="E107" s="54">
        <v>1.0999999999999999E-2</v>
      </c>
      <c r="F107" s="54">
        <v>1.4999999999999999E-2</v>
      </c>
      <c r="G107" s="54">
        <v>1.0999999999999999E-2</v>
      </c>
      <c r="H107" s="54">
        <v>4.0000000000000001E-3</v>
      </c>
      <c r="I107" s="55" t="s">
        <v>369</v>
      </c>
      <c r="J107" s="55" t="s">
        <v>404</v>
      </c>
    </row>
    <row r="108" spans="2:10">
      <c r="B108" s="54">
        <v>0</v>
      </c>
      <c r="C108" s="54" t="s">
        <v>405</v>
      </c>
      <c r="D108" s="55" t="s">
        <v>328</v>
      </c>
      <c r="E108" s="54">
        <v>5.1999999999999998E-2</v>
      </c>
      <c r="F108" s="54">
        <v>7.0999999999999994E-2</v>
      </c>
      <c r="G108" s="54">
        <v>5.1999999999999998E-2</v>
      </c>
      <c r="H108" s="54">
        <v>1.9E-2</v>
      </c>
      <c r="I108" s="55" t="s">
        <v>398</v>
      </c>
      <c r="J108" s="55" t="s">
        <v>404</v>
      </c>
    </row>
    <row r="109" spans="2:10">
      <c r="B109" s="54" t="s">
        <v>331</v>
      </c>
      <c r="C109" s="54" t="s">
        <v>332</v>
      </c>
      <c r="D109" s="55" t="s">
        <v>328</v>
      </c>
      <c r="E109" s="54">
        <v>2E-3</v>
      </c>
      <c r="F109" s="54">
        <v>2E-3</v>
      </c>
      <c r="G109" s="54">
        <v>2E-3</v>
      </c>
      <c r="H109" s="54">
        <v>1E-3</v>
      </c>
      <c r="I109" s="55" t="s">
        <v>369</v>
      </c>
      <c r="J109" s="55" t="s">
        <v>404</v>
      </c>
    </row>
    <row r="110" spans="2:10">
      <c r="B110" s="54">
        <v>0</v>
      </c>
      <c r="C110" s="54" t="s">
        <v>406</v>
      </c>
      <c r="D110" s="55" t="s">
        <v>328</v>
      </c>
      <c r="E110" s="54">
        <v>6.9000000000000006E-2</v>
      </c>
      <c r="F110" s="54">
        <v>0.09</v>
      </c>
      <c r="G110" s="54">
        <v>6.9000000000000006E-2</v>
      </c>
      <c r="H110" s="54">
        <v>2.1999999999999999E-2</v>
      </c>
      <c r="I110" s="55" t="s">
        <v>369</v>
      </c>
      <c r="J110" s="55" t="s">
        <v>404</v>
      </c>
    </row>
    <row r="111" spans="2:10">
      <c r="B111" s="54">
        <v>0</v>
      </c>
      <c r="C111" s="54" t="s">
        <v>407</v>
      </c>
      <c r="D111" s="55" t="s">
        <v>328</v>
      </c>
      <c r="E111" s="54">
        <v>0</v>
      </c>
      <c r="F111" s="54">
        <v>0</v>
      </c>
      <c r="G111" s="54">
        <v>0</v>
      </c>
      <c r="H111" s="54">
        <v>0</v>
      </c>
      <c r="I111" s="55" t="s">
        <v>369</v>
      </c>
      <c r="J111" s="55" t="s">
        <v>404</v>
      </c>
    </row>
    <row r="112" spans="2:10">
      <c r="B112" s="54">
        <v>0</v>
      </c>
      <c r="C112" s="54" t="s">
        <v>408</v>
      </c>
      <c r="D112" s="55" t="s">
        <v>328</v>
      </c>
      <c r="E112" s="54">
        <v>0</v>
      </c>
      <c r="F112" s="54">
        <v>2.5999999999999999E-2</v>
      </c>
      <c r="G112" s="54">
        <v>0</v>
      </c>
      <c r="H112" s="54">
        <v>2.5999999999999999E-2</v>
      </c>
      <c r="I112" s="55" t="s">
        <v>377</v>
      </c>
      <c r="J112" s="55" t="s">
        <v>330</v>
      </c>
    </row>
    <row r="113" spans="2:10">
      <c r="B113" s="54" t="s">
        <v>336</v>
      </c>
      <c r="C113" s="54" t="s">
        <v>409</v>
      </c>
      <c r="D113" s="55" t="s">
        <v>328</v>
      </c>
      <c r="E113" s="54">
        <v>0</v>
      </c>
      <c r="F113" s="54">
        <v>0.10299999999999999</v>
      </c>
      <c r="G113" s="54">
        <v>0</v>
      </c>
      <c r="H113" s="54">
        <v>0</v>
      </c>
      <c r="I113" s="55" t="s">
        <v>369</v>
      </c>
      <c r="J113" s="55" t="s">
        <v>404</v>
      </c>
    </row>
    <row r="114" spans="2:10">
      <c r="B114" s="54">
        <v>0</v>
      </c>
      <c r="C114" s="54" t="s">
        <v>410</v>
      </c>
      <c r="D114" s="55" t="s">
        <v>328</v>
      </c>
      <c r="E114" s="54">
        <v>9.8000000000000004E-2</v>
      </c>
      <c r="F114" s="54">
        <v>0.129</v>
      </c>
      <c r="G114" s="54">
        <v>9.8000000000000004E-2</v>
      </c>
      <c r="H114" s="54">
        <v>3.1E-2</v>
      </c>
      <c r="I114" s="55" t="s">
        <v>369</v>
      </c>
      <c r="J114" s="55" t="s">
        <v>404</v>
      </c>
    </row>
    <row r="115" spans="2:10">
      <c r="B115" s="54">
        <v>0</v>
      </c>
      <c r="C115" s="54" t="s">
        <v>411</v>
      </c>
      <c r="D115" s="55" t="s">
        <v>328</v>
      </c>
      <c r="E115" s="54">
        <v>7.0000000000000001E-3</v>
      </c>
      <c r="F115" s="54">
        <v>5.5E-2</v>
      </c>
      <c r="G115" s="54">
        <v>7.0000000000000001E-3</v>
      </c>
      <c r="H115" s="54">
        <v>4.8000000000000001E-2</v>
      </c>
      <c r="I115" s="55" t="s">
        <v>369</v>
      </c>
      <c r="J115" s="55" t="s">
        <v>404</v>
      </c>
    </row>
    <row r="116" spans="2:10">
      <c r="B116" s="54">
        <v>0</v>
      </c>
      <c r="C116" s="54" t="s">
        <v>412</v>
      </c>
      <c r="D116" s="55" t="s">
        <v>328</v>
      </c>
      <c r="E116" s="54">
        <v>0</v>
      </c>
      <c r="F116" s="54">
        <v>0.11600000000000001</v>
      </c>
      <c r="G116" s="54">
        <v>0</v>
      </c>
      <c r="H116" s="54">
        <v>0.11600000000000001</v>
      </c>
      <c r="I116" s="55" t="s">
        <v>369</v>
      </c>
      <c r="J116" s="55" t="s">
        <v>404</v>
      </c>
    </row>
    <row r="117" spans="2:10">
      <c r="B117" s="54">
        <v>0</v>
      </c>
      <c r="C117" s="54" t="s">
        <v>413</v>
      </c>
      <c r="D117" s="55" t="s">
        <v>328</v>
      </c>
      <c r="E117" s="54">
        <v>0</v>
      </c>
      <c r="F117" s="54">
        <v>0</v>
      </c>
      <c r="G117" s="54">
        <v>0</v>
      </c>
      <c r="H117" s="54">
        <v>0</v>
      </c>
      <c r="I117" s="55" t="s">
        <v>369</v>
      </c>
      <c r="J117" s="55" t="s">
        <v>404</v>
      </c>
    </row>
    <row r="118" spans="2:10">
      <c r="B118" s="54" t="s">
        <v>340</v>
      </c>
      <c r="C118" s="54" t="s">
        <v>323</v>
      </c>
      <c r="D118" s="55" t="s">
        <v>328</v>
      </c>
      <c r="E118" s="54">
        <v>0</v>
      </c>
      <c r="F118" s="54">
        <v>0</v>
      </c>
      <c r="G118" s="54">
        <v>0</v>
      </c>
      <c r="H118" s="54">
        <v>0</v>
      </c>
      <c r="I118" s="55" t="s">
        <v>369</v>
      </c>
      <c r="J118" s="55" t="s">
        <v>404</v>
      </c>
    </row>
    <row r="119" spans="2:10">
      <c r="B119" s="54" t="s">
        <v>341</v>
      </c>
      <c r="C119" s="54" t="s">
        <v>323</v>
      </c>
      <c r="D119" s="55" t="s">
        <v>328</v>
      </c>
      <c r="E119" s="54">
        <v>0</v>
      </c>
      <c r="F119" s="54">
        <v>0</v>
      </c>
      <c r="G119" s="54">
        <v>0</v>
      </c>
      <c r="H119" s="54">
        <v>0</v>
      </c>
      <c r="I119" s="55" t="s">
        <v>369</v>
      </c>
      <c r="J119" s="55" t="s">
        <v>404</v>
      </c>
    </row>
    <row r="120" spans="2:10">
      <c r="B120" s="54" t="s">
        <v>342</v>
      </c>
      <c r="C120" s="54" t="s">
        <v>343</v>
      </c>
      <c r="D120" s="55" t="s">
        <v>328</v>
      </c>
      <c r="E120" s="54">
        <v>0.20200000000000001</v>
      </c>
      <c r="F120" s="54">
        <v>0.23400000000000001</v>
      </c>
      <c r="G120" s="54">
        <v>0.20200000000000001</v>
      </c>
      <c r="H120" s="54">
        <v>3.2000000000000001E-2</v>
      </c>
      <c r="I120" s="55" t="s">
        <v>430</v>
      </c>
      <c r="J120" s="55" t="s">
        <v>437</v>
      </c>
    </row>
    <row r="121" spans="2:10">
      <c r="B121" s="54">
        <v>0</v>
      </c>
      <c r="C121" s="54" t="s">
        <v>344</v>
      </c>
      <c r="D121" s="55" t="s">
        <v>328</v>
      </c>
      <c r="E121" s="54">
        <v>0.152</v>
      </c>
      <c r="F121" s="54">
        <v>0.17199999999999999</v>
      </c>
      <c r="G121" s="54">
        <v>0.152</v>
      </c>
      <c r="H121" s="54">
        <v>2.1000000000000001E-2</v>
      </c>
      <c r="I121" s="55" t="s">
        <v>430</v>
      </c>
      <c r="J121" s="55" t="s">
        <v>437</v>
      </c>
    </row>
    <row r="122" spans="2:10">
      <c r="B122" s="54">
        <v>0</v>
      </c>
      <c r="C122" s="54" t="s">
        <v>345</v>
      </c>
      <c r="D122" s="55" t="s">
        <v>328</v>
      </c>
      <c r="E122" s="54">
        <v>0.14000000000000001</v>
      </c>
      <c r="F122" s="54">
        <v>0.157</v>
      </c>
      <c r="G122" s="54">
        <v>0.14000000000000001</v>
      </c>
      <c r="H122" s="54">
        <v>1.7999999999999999E-2</v>
      </c>
      <c r="I122" s="55" t="s">
        <v>430</v>
      </c>
      <c r="J122" s="55" t="s">
        <v>437</v>
      </c>
    </row>
    <row r="123" spans="2:10">
      <c r="B123" s="54">
        <v>0</v>
      </c>
      <c r="C123" s="54" t="s">
        <v>438</v>
      </c>
      <c r="D123" s="55" t="s">
        <v>328</v>
      </c>
      <c r="E123" s="54">
        <v>0.16</v>
      </c>
      <c r="F123" s="54">
        <v>0.182</v>
      </c>
      <c r="G123" s="54">
        <v>0.16</v>
      </c>
      <c r="H123" s="54">
        <v>2.1999999999999999E-2</v>
      </c>
      <c r="I123" s="55" t="s">
        <v>430</v>
      </c>
      <c r="J123" s="55" t="s">
        <v>437</v>
      </c>
    </row>
    <row r="124" spans="2:10">
      <c r="B124" s="54" t="s">
        <v>346</v>
      </c>
      <c r="C124" s="54">
        <v>0</v>
      </c>
      <c r="D124" s="55">
        <v>0</v>
      </c>
      <c r="E124" s="54">
        <v>0</v>
      </c>
      <c r="F124" s="54">
        <v>0</v>
      </c>
      <c r="G124" s="54">
        <v>0</v>
      </c>
      <c r="H124" s="54">
        <v>0</v>
      </c>
      <c r="I124" s="55">
        <v>0</v>
      </c>
      <c r="J124" s="55">
        <v>0</v>
      </c>
    </row>
    <row r="125" spans="2:10">
      <c r="B125" s="54" t="s">
        <v>414</v>
      </c>
      <c r="C125" s="54" t="s">
        <v>348</v>
      </c>
      <c r="D125" s="55" t="s">
        <v>349</v>
      </c>
      <c r="E125" s="54">
        <v>1.0049999999999999</v>
      </c>
      <c r="F125" s="54">
        <v>1.3260000000000001</v>
      </c>
      <c r="G125" s="54">
        <v>1.0049999999999999</v>
      </c>
      <c r="H125" s="54">
        <v>0.32100000000000001</v>
      </c>
      <c r="I125" s="55" t="s">
        <v>369</v>
      </c>
      <c r="J125" s="55" t="s">
        <v>415</v>
      </c>
    </row>
    <row r="126" spans="2:10">
      <c r="B126" s="54">
        <v>0</v>
      </c>
      <c r="C126" s="54" t="s">
        <v>351</v>
      </c>
      <c r="D126" s="55" t="s">
        <v>349</v>
      </c>
      <c r="E126" s="54">
        <v>0.27500000000000002</v>
      </c>
      <c r="F126" s="54">
        <v>0.36299999999999999</v>
      </c>
      <c r="G126" s="54">
        <v>0.27500000000000002</v>
      </c>
      <c r="H126" s="54">
        <v>8.7999999999999995E-2</v>
      </c>
      <c r="I126" s="55" t="s">
        <v>369</v>
      </c>
      <c r="J126" s="55" t="s">
        <v>416</v>
      </c>
    </row>
    <row r="127" spans="2:10">
      <c r="B127" s="54">
        <v>0</v>
      </c>
      <c r="C127" s="54">
        <v>0</v>
      </c>
      <c r="D127" s="55" t="s">
        <v>349</v>
      </c>
      <c r="E127" s="54">
        <v>0.19400000000000001</v>
      </c>
      <c r="F127" s="54">
        <v>0.25600000000000001</v>
      </c>
      <c r="G127" s="54">
        <v>0.19400000000000001</v>
      </c>
      <c r="H127" s="54">
        <v>6.2E-2</v>
      </c>
      <c r="I127" s="55" t="s">
        <v>369</v>
      </c>
      <c r="J127" s="55" t="s">
        <v>416</v>
      </c>
    </row>
    <row r="128" spans="2:10">
      <c r="B128" s="54">
        <v>0</v>
      </c>
      <c r="C128" s="54">
        <v>0</v>
      </c>
      <c r="D128" s="55" t="s">
        <v>349</v>
      </c>
      <c r="E128" s="54">
        <v>0.08</v>
      </c>
      <c r="F128" s="54">
        <v>0.105</v>
      </c>
      <c r="G128" s="54">
        <v>0.08</v>
      </c>
      <c r="H128" s="54">
        <v>2.5000000000000001E-2</v>
      </c>
      <c r="I128" s="55" t="s">
        <v>369</v>
      </c>
      <c r="J128" s="55" t="s">
        <v>416</v>
      </c>
    </row>
    <row r="129" spans="2:10">
      <c r="B129" s="54">
        <v>0</v>
      </c>
      <c r="C129" s="54">
        <v>0</v>
      </c>
      <c r="D129" s="55" t="s">
        <v>349</v>
      </c>
      <c r="E129" s="54">
        <v>6.7000000000000004E-2</v>
      </c>
      <c r="F129" s="54">
        <v>8.7999999999999995E-2</v>
      </c>
      <c r="G129" s="54">
        <v>6.7000000000000004E-2</v>
      </c>
      <c r="H129" s="54">
        <v>2.1000000000000001E-2</v>
      </c>
      <c r="I129" s="55" t="s">
        <v>369</v>
      </c>
      <c r="J129" s="55" t="s">
        <v>416</v>
      </c>
    </row>
    <row r="130" spans="2:10">
      <c r="B130" s="54">
        <v>0</v>
      </c>
      <c r="C130" s="54">
        <v>0</v>
      </c>
      <c r="D130" s="55" t="s">
        <v>349</v>
      </c>
      <c r="E130" s="54">
        <v>6.5000000000000002E-2</v>
      </c>
      <c r="F130" s="54">
        <v>8.5000000000000006E-2</v>
      </c>
      <c r="G130" s="54">
        <v>6.5000000000000002E-2</v>
      </c>
      <c r="H130" s="54">
        <v>2.1000000000000001E-2</v>
      </c>
      <c r="I130" s="55" t="s">
        <v>369</v>
      </c>
      <c r="J130" s="55" t="s">
        <v>416</v>
      </c>
    </row>
    <row r="131" spans="2:10">
      <c r="B131" s="54">
        <v>0</v>
      </c>
      <c r="C131" s="54" t="s">
        <v>331</v>
      </c>
      <c r="D131" s="55" t="s">
        <v>349</v>
      </c>
      <c r="E131" s="54">
        <v>1.2999999999999999E-2</v>
      </c>
      <c r="F131" s="54">
        <v>1.7000000000000001E-2</v>
      </c>
      <c r="G131" s="54">
        <v>1.2999999999999999E-2</v>
      </c>
      <c r="H131" s="54">
        <v>4.0000000000000001E-3</v>
      </c>
      <c r="I131" s="55" t="s">
        <v>369</v>
      </c>
      <c r="J131" s="55" t="s">
        <v>417</v>
      </c>
    </row>
    <row r="132" spans="2:10">
      <c r="B132" s="54">
        <v>0</v>
      </c>
      <c r="C132" s="54">
        <v>0</v>
      </c>
      <c r="D132" s="55" t="s">
        <v>349</v>
      </c>
      <c r="E132" s="54">
        <v>0</v>
      </c>
      <c r="F132" s="54">
        <v>8.9999999999999993E-3</v>
      </c>
      <c r="G132" s="54">
        <v>0</v>
      </c>
      <c r="H132" s="54">
        <v>8.9999999999999993E-3</v>
      </c>
      <c r="I132" s="55" t="s">
        <v>369</v>
      </c>
      <c r="J132" s="55" t="s">
        <v>417</v>
      </c>
    </row>
    <row r="133" spans="2:10">
      <c r="B133" s="54">
        <v>0</v>
      </c>
      <c r="C133" s="54">
        <v>0</v>
      </c>
      <c r="D133" s="55" t="s">
        <v>349</v>
      </c>
      <c r="E133" s="54">
        <v>4.0000000000000001E-3</v>
      </c>
      <c r="F133" s="54">
        <v>1.0999999999999999E-2</v>
      </c>
      <c r="G133" s="54">
        <v>4.0000000000000001E-3</v>
      </c>
      <c r="H133" s="54">
        <v>8.0000000000000002E-3</v>
      </c>
      <c r="I133" s="55" t="s">
        <v>369</v>
      </c>
      <c r="J133" s="55" t="s">
        <v>394</v>
      </c>
    </row>
    <row r="134" spans="2:10">
      <c r="B134" s="54">
        <v>0</v>
      </c>
      <c r="C134" s="54" t="s">
        <v>354</v>
      </c>
      <c r="D134" s="55" t="s">
        <v>349</v>
      </c>
      <c r="E134" s="54">
        <v>3.1E-2</v>
      </c>
      <c r="F134" s="54">
        <v>4.1000000000000002E-2</v>
      </c>
      <c r="G134" s="54">
        <v>3.1E-2</v>
      </c>
      <c r="H134" s="54">
        <v>0.01</v>
      </c>
      <c r="I134" s="55" t="s">
        <v>369</v>
      </c>
      <c r="J134" s="55" t="s">
        <v>418</v>
      </c>
    </row>
    <row r="135" spans="2:10">
      <c r="B135" s="54">
        <v>0</v>
      </c>
      <c r="C135" s="54">
        <v>0</v>
      </c>
      <c r="D135" s="55" t="s">
        <v>349</v>
      </c>
      <c r="E135" s="54">
        <v>2.3E-2</v>
      </c>
      <c r="F135" s="54">
        <v>3.1E-2</v>
      </c>
      <c r="G135" s="54">
        <v>2.3E-2</v>
      </c>
      <c r="H135" s="54">
        <v>7.0000000000000001E-3</v>
      </c>
      <c r="I135" s="55" t="s">
        <v>369</v>
      </c>
      <c r="J135" s="55" t="s">
        <v>418</v>
      </c>
    </row>
    <row r="136" spans="2:10">
      <c r="B136" s="54">
        <v>0</v>
      </c>
      <c r="C136" s="54">
        <v>0</v>
      </c>
      <c r="D136" s="55" t="s">
        <v>349</v>
      </c>
      <c r="E136" s="54">
        <v>1.6E-2</v>
      </c>
      <c r="F136" s="54">
        <v>2.1000000000000001E-2</v>
      </c>
      <c r="G136" s="54">
        <v>1.6E-2</v>
      </c>
      <c r="H136" s="54">
        <v>5.0000000000000001E-3</v>
      </c>
      <c r="I136" s="55" t="s">
        <v>369</v>
      </c>
      <c r="J136" s="55" t="s">
        <v>418</v>
      </c>
    </row>
    <row r="137" spans="2:10">
      <c r="B137" s="54">
        <v>0</v>
      </c>
      <c r="C137" s="54">
        <v>0</v>
      </c>
      <c r="D137" s="55" t="s">
        <v>349</v>
      </c>
      <c r="E137" s="54">
        <v>2.3E-2</v>
      </c>
      <c r="F137" s="54">
        <v>3.1E-2</v>
      </c>
      <c r="G137" s="54">
        <v>2.3E-2</v>
      </c>
      <c r="H137" s="54">
        <v>7.0000000000000001E-3</v>
      </c>
      <c r="I137" s="55" t="s">
        <v>369</v>
      </c>
      <c r="J137" s="55" t="s">
        <v>418</v>
      </c>
    </row>
    <row r="138" spans="2:10">
      <c r="B138" s="54">
        <v>0</v>
      </c>
      <c r="C138" s="54" t="s">
        <v>358</v>
      </c>
      <c r="D138" s="55" t="s">
        <v>349</v>
      </c>
      <c r="E138" s="54">
        <v>1.7999999999999999E-2</v>
      </c>
      <c r="F138" s="54">
        <v>2.1999999999999999E-2</v>
      </c>
      <c r="G138" s="54">
        <v>1.7999999999999999E-2</v>
      </c>
      <c r="H138" s="54">
        <v>4.0000000000000001E-3</v>
      </c>
      <c r="I138" s="55" t="s">
        <v>369</v>
      </c>
      <c r="J138" s="55" t="s">
        <v>419</v>
      </c>
    </row>
    <row r="139" spans="2:10">
      <c r="B139" s="54">
        <v>0</v>
      </c>
      <c r="C139" s="54">
        <v>0</v>
      </c>
      <c r="D139" s="55" t="s">
        <v>349</v>
      </c>
      <c r="E139" s="54">
        <v>5.0000000000000001E-3</v>
      </c>
      <c r="F139" s="54">
        <v>7.0000000000000001E-3</v>
      </c>
      <c r="G139" s="54">
        <v>5.0000000000000001E-3</v>
      </c>
      <c r="H139" s="54">
        <v>1E-3</v>
      </c>
      <c r="I139" s="55" t="s">
        <v>369</v>
      </c>
      <c r="J139" s="55" t="s">
        <v>419</v>
      </c>
    </row>
    <row r="140" spans="2:10">
      <c r="B140" s="54">
        <v>0</v>
      </c>
      <c r="C140" s="54">
        <v>0</v>
      </c>
      <c r="D140" s="55" t="s">
        <v>349</v>
      </c>
      <c r="E140" s="54">
        <v>5.0000000000000001E-3</v>
      </c>
      <c r="F140" s="54">
        <v>7.0000000000000001E-3</v>
      </c>
      <c r="G140" s="54">
        <v>5.0000000000000001E-3</v>
      </c>
      <c r="H140" s="54">
        <v>1E-3</v>
      </c>
      <c r="I140" s="55" t="s">
        <v>369</v>
      </c>
      <c r="J140" s="55" t="s">
        <v>419</v>
      </c>
    </row>
    <row r="141" spans="2:10">
      <c r="B141" s="54">
        <v>0</v>
      </c>
      <c r="C141" s="54" t="s">
        <v>420</v>
      </c>
      <c r="D141" s="55" t="s">
        <v>349</v>
      </c>
      <c r="E141" s="54">
        <v>0.43099999999999999</v>
      </c>
      <c r="F141" s="54">
        <v>0.55000000000000004</v>
      </c>
      <c r="G141" s="54">
        <v>0.43099999999999999</v>
      </c>
      <c r="H141" s="54">
        <v>0.11899999999999999</v>
      </c>
      <c r="I141" s="55" t="s">
        <v>369</v>
      </c>
      <c r="J141" s="55" t="s">
        <v>421</v>
      </c>
    </row>
    <row r="142" spans="2:10">
      <c r="B142" s="54" t="s">
        <v>361</v>
      </c>
      <c r="C142" s="54" t="s">
        <v>351</v>
      </c>
      <c r="D142" s="55" t="s">
        <v>349</v>
      </c>
      <c r="E142" s="54">
        <v>0.161</v>
      </c>
      <c r="F142" s="54">
        <v>0.21199999999999999</v>
      </c>
      <c r="G142" s="54">
        <v>0.161</v>
      </c>
      <c r="H142" s="54">
        <v>5.0999999999999997E-2</v>
      </c>
      <c r="I142" s="55" t="s">
        <v>369</v>
      </c>
      <c r="J142" s="55" t="s">
        <v>422</v>
      </c>
    </row>
    <row r="143" spans="2:10">
      <c r="B143" s="54">
        <v>0</v>
      </c>
      <c r="C143" s="54">
        <v>0</v>
      </c>
      <c r="D143" s="55" t="s">
        <v>349</v>
      </c>
      <c r="E143" s="54">
        <v>9.2999999999999999E-2</v>
      </c>
      <c r="F143" s="54">
        <v>0.122</v>
      </c>
      <c r="G143" s="54">
        <v>9.2999999999999999E-2</v>
      </c>
      <c r="H143" s="54">
        <v>2.9000000000000001E-2</v>
      </c>
      <c r="I143" s="55" t="s">
        <v>369</v>
      </c>
      <c r="J143" s="55" t="s">
        <v>422</v>
      </c>
    </row>
    <row r="144" spans="2:10">
      <c r="B144" s="54">
        <v>0</v>
      </c>
      <c r="C144" s="54">
        <v>0</v>
      </c>
      <c r="D144" s="55" t="s">
        <v>349</v>
      </c>
      <c r="E144" s="54">
        <v>9.1999999999999998E-2</v>
      </c>
      <c r="F144" s="54">
        <v>0.121</v>
      </c>
      <c r="G144" s="54">
        <v>9.1999999999999998E-2</v>
      </c>
      <c r="H144" s="54">
        <v>2.9000000000000001E-2</v>
      </c>
      <c r="I144" s="55" t="s">
        <v>369</v>
      </c>
      <c r="J144" s="55" t="s">
        <v>422</v>
      </c>
    </row>
    <row r="145" spans="2:10">
      <c r="B145" s="54">
        <v>0</v>
      </c>
      <c r="C145" s="54">
        <v>0</v>
      </c>
      <c r="D145" s="55" t="s">
        <v>349</v>
      </c>
      <c r="E145" s="54">
        <v>8.3000000000000004E-2</v>
      </c>
      <c r="F145" s="54">
        <v>0.109</v>
      </c>
      <c r="G145" s="54">
        <v>8.3000000000000004E-2</v>
      </c>
      <c r="H145" s="54">
        <v>0.02</v>
      </c>
      <c r="I145" s="55" t="s">
        <v>369</v>
      </c>
      <c r="J145" s="55" t="s">
        <v>422</v>
      </c>
    </row>
    <row r="146" spans="2:10">
      <c r="B146" s="54">
        <v>0</v>
      </c>
      <c r="C146" s="54" t="s">
        <v>331</v>
      </c>
      <c r="D146" s="55" t="s">
        <v>349</v>
      </c>
      <c r="E146" s="54">
        <v>0.02</v>
      </c>
      <c r="F146" s="54">
        <v>2.7E-2</v>
      </c>
      <c r="G146" s="54">
        <v>0.02</v>
      </c>
      <c r="H146" s="54">
        <v>7.0000000000000001E-3</v>
      </c>
      <c r="I146" s="55" t="s">
        <v>398</v>
      </c>
      <c r="J146" s="55" t="s">
        <v>423</v>
      </c>
    </row>
    <row r="147" spans="2:10">
      <c r="B147" s="54">
        <v>0</v>
      </c>
      <c r="C147" s="54">
        <v>0</v>
      </c>
      <c r="D147" s="55" t="s">
        <v>349</v>
      </c>
      <c r="E147" s="54">
        <v>0</v>
      </c>
      <c r="F147" s="54">
        <v>1.4999999999999999E-2</v>
      </c>
      <c r="G147" s="54">
        <v>0</v>
      </c>
      <c r="H147" s="54">
        <v>1.4999999999999999E-2</v>
      </c>
      <c r="I147" s="55" t="s">
        <v>398</v>
      </c>
      <c r="J147" s="55" t="s">
        <v>423</v>
      </c>
    </row>
    <row r="148" spans="2:10">
      <c r="B148" s="54">
        <v>0</v>
      </c>
      <c r="C148" s="54">
        <v>0</v>
      </c>
      <c r="D148" s="55" t="s">
        <v>349</v>
      </c>
      <c r="E148" s="54">
        <v>5.0000000000000001E-3</v>
      </c>
      <c r="F148" s="54">
        <v>1.7999999999999999E-2</v>
      </c>
      <c r="G148" s="54">
        <v>5.0000000000000001E-3</v>
      </c>
      <c r="H148" s="54">
        <v>1.2999999999999999E-2</v>
      </c>
      <c r="I148" s="55" t="s">
        <v>398</v>
      </c>
      <c r="J148" s="55" t="s">
        <v>423</v>
      </c>
    </row>
    <row r="149" spans="2:10">
      <c r="B149" s="54">
        <v>0</v>
      </c>
      <c r="C149" s="54" t="s">
        <v>354</v>
      </c>
      <c r="D149" s="55" t="s">
        <v>349</v>
      </c>
      <c r="E149" s="54">
        <v>4.1000000000000002E-2</v>
      </c>
      <c r="F149" s="54">
        <v>5.3999999999999999E-2</v>
      </c>
      <c r="G149" s="54">
        <v>4.1000000000000002E-2</v>
      </c>
      <c r="H149" s="54">
        <v>0.129</v>
      </c>
      <c r="I149" s="55" t="s">
        <v>369</v>
      </c>
      <c r="J149" s="55" t="s">
        <v>424</v>
      </c>
    </row>
    <row r="150" spans="2:10">
      <c r="B150" s="54">
        <v>0</v>
      </c>
      <c r="C150" s="54">
        <v>0</v>
      </c>
      <c r="D150" s="55" t="s">
        <v>349</v>
      </c>
      <c r="E150" s="54">
        <v>3.9E-2</v>
      </c>
      <c r="F150" s="54">
        <v>5.1999999999999998E-2</v>
      </c>
      <c r="G150" s="54">
        <v>3.9E-2</v>
      </c>
      <c r="H150" s="54">
        <v>0.125</v>
      </c>
      <c r="I150" s="55" t="s">
        <v>369</v>
      </c>
      <c r="J150" s="55" t="s">
        <v>424</v>
      </c>
    </row>
    <row r="151" spans="2:10">
      <c r="B151" s="54">
        <v>0</v>
      </c>
      <c r="C151" s="54">
        <v>0</v>
      </c>
      <c r="D151" s="55" t="s">
        <v>349</v>
      </c>
      <c r="E151" s="54">
        <v>2.4E-2</v>
      </c>
      <c r="F151" s="54">
        <v>3.2000000000000001E-2</v>
      </c>
      <c r="G151" s="54">
        <v>2.4E-2</v>
      </c>
      <c r="H151" s="54">
        <v>8.0000000000000002E-3</v>
      </c>
      <c r="I151" s="55" t="s">
        <v>369</v>
      </c>
      <c r="J151" s="55" t="s">
        <v>424</v>
      </c>
    </row>
    <row r="152" spans="2:10">
      <c r="B152" s="54">
        <v>0</v>
      </c>
      <c r="C152" s="54">
        <v>0</v>
      </c>
      <c r="D152" s="55" t="s">
        <v>349</v>
      </c>
      <c r="E152" s="54">
        <v>0.02</v>
      </c>
      <c r="F152" s="54">
        <v>2.7E-2</v>
      </c>
      <c r="G152" s="54">
        <v>0.02</v>
      </c>
      <c r="H152" s="54">
        <v>7.0000000000000001E-3</v>
      </c>
      <c r="I152" s="55" t="s">
        <v>369</v>
      </c>
      <c r="J152" s="55" t="s">
        <v>424</v>
      </c>
    </row>
    <row r="153" spans="2:10">
      <c r="B153" s="54">
        <v>0</v>
      </c>
      <c r="C153" s="54">
        <v>0</v>
      </c>
      <c r="D153" s="55" t="s">
        <v>349</v>
      </c>
      <c r="E153" s="54">
        <v>2.4E-2</v>
      </c>
      <c r="F153" s="54">
        <v>3.2000000000000001E-2</v>
      </c>
      <c r="G153" s="54">
        <v>2.4E-2</v>
      </c>
      <c r="H153" s="54">
        <v>8.0000000000000002E-3</v>
      </c>
      <c r="I153" s="55" t="s">
        <v>369</v>
      </c>
      <c r="J153" s="55" t="s">
        <v>424</v>
      </c>
    </row>
    <row r="154" spans="2:10">
      <c r="B154" s="54">
        <v>0</v>
      </c>
      <c r="C154" s="54" t="s">
        <v>358</v>
      </c>
      <c r="D154" s="55" t="s">
        <v>349</v>
      </c>
      <c r="E154" s="54">
        <v>2.5999999999999999E-2</v>
      </c>
      <c r="F154" s="54">
        <v>3.2000000000000001E-2</v>
      </c>
      <c r="G154" s="54">
        <v>2.5999999999999999E-2</v>
      </c>
      <c r="H154" s="54">
        <v>6.0000000000000001E-3</v>
      </c>
      <c r="I154" s="55" t="s">
        <v>369</v>
      </c>
      <c r="J154" s="55" t="s">
        <v>425</v>
      </c>
    </row>
    <row r="155" spans="2:10">
      <c r="B155" s="54">
        <v>0</v>
      </c>
      <c r="C155" s="54">
        <v>0</v>
      </c>
      <c r="D155" s="55" t="s">
        <v>349</v>
      </c>
      <c r="E155" s="54">
        <v>8.9999999999999993E-3</v>
      </c>
      <c r="F155" s="54">
        <v>1.2E-2</v>
      </c>
      <c r="G155" s="54">
        <v>8.9999999999999993E-3</v>
      </c>
      <c r="H155" s="54">
        <v>2E-3</v>
      </c>
      <c r="I155" s="55" t="s">
        <v>369</v>
      </c>
      <c r="J155" s="55" t="s">
        <v>425</v>
      </c>
    </row>
    <row r="156" spans="2:10">
      <c r="B156" s="54">
        <v>0</v>
      </c>
      <c r="C156" s="54">
        <v>0</v>
      </c>
      <c r="D156" s="55" t="s">
        <v>349</v>
      </c>
      <c r="E156" s="54">
        <v>8.9999999999999993E-3</v>
      </c>
      <c r="F156" s="54">
        <v>1.2E-2</v>
      </c>
      <c r="G156" s="54">
        <v>8.9999999999999993E-3</v>
      </c>
      <c r="H156" s="54">
        <v>2E-3</v>
      </c>
      <c r="I156" s="55" t="s">
        <v>369</v>
      </c>
      <c r="J156" s="55" t="s">
        <v>425</v>
      </c>
    </row>
    <row r="157" spans="2:10">
      <c r="B157" s="54" t="s">
        <v>219</v>
      </c>
      <c r="C157" s="54">
        <v>0</v>
      </c>
      <c r="D157" s="55">
        <v>0</v>
      </c>
      <c r="E157" s="54">
        <v>0</v>
      </c>
      <c r="F157" s="54">
        <v>0</v>
      </c>
      <c r="G157" s="54">
        <v>0</v>
      </c>
      <c r="H157" s="54">
        <v>0</v>
      </c>
      <c r="I157" s="55">
        <v>0</v>
      </c>
      <c r="J157" s="55">
        <v>0</v>
      </c>
    </row>
    <row r="158" spans="2:10">
      <c r="B158" s="54">
        <v>0</v>
      </c>
      <c r="C158" s="54" t="s">
        <v>32</v>
      </c>
      <c r="D158" s="55" t="s">
        <v>37</v>
      </c>
      <c r="E158" s="54">
        <v>1760</v>
      </c>
      <c r="F158" s="54">
        <v>1760</v>
      </c>
      <c r="G158" s="54">
        <v>0</v>
      </c>
      <c r="H158" s="54">
        <v>0</v>
      </c>
      <c r="I158" s="55" t="s">
        <v>369</v>
      </c>
      <c r="J158" s="55" t="s">
        <v>368</v>
      </c>
    </row>
    <row r="159" spans="2:10">
      <c r="B159" s="54">
        <v>0</v>
      </c>
      <c r="C159" s="54" t="s">
        <v>224</v>
      </c>
      <c r="D159" s="55" t="s">
        <v>37</v>
      </c>
      <c r="E159" s="54">
        <v>1300</v>
      </c>
      <c r="F159" s="54">
        <v>1300</v>
      </c>
      <c r="G159" s="54">
        <v>0</v>
      </c>
      <c r="H159" s="54">
        <v>0</v>
      </c>
      <c r="I159" s="55" t="s">
        <v>369</v>
      </c>
      <c r="J159" s="55" t="s">
        <v>368</v>
      </c>
    </row>
    <row r="160" spans="2:10">
      <c r="B160" s="54">
        <v>0</v>
      </c>
      <c r="C160" s="54" t="s">
        <v>223</v>
      </c>
      <c r="D160" s="55" t="s">
        <v>37</v>
      </c>
      <c r="E160" s="54">
        <v>3170</v>
      </c>
      <c r="F160" s="54">
        <v>3170</v>
      </c>
      <c r="G160" s="54">
        <v>0</v>
      </c>
      <c r="H160" s="54">
        <v>0</v>
      </c>
      <c r="I160" s="55" t="s">
        <v>369</v>
      </c>
      <c r="J160" s="55" t="s">
        <v>368</v>
      </c>
    </row>
    <row r="161" spans="2:10">
      <c r="B161" s="54">
        <v>0</v>
      </c>
      <c r="C161" s="54" t="s">
        <v>225</v>
      </c>
      <c r="D161" s="55" t="s">
        <v>37</v>
      </c>
      <c r="E161" s="54">
        <v>4800</v>
      </c>
      <c r="F161" s="54">
        <v>4800</v>
      </c>
      <c r="G161" s="54">
        <v>0</v>
      </c>
      <c r="H161" s="54">
        <v>0</v>
      </c>
      <c r="I161" s="55" t="s">
        <v>369</v>
      </c>
      <c r="J161" s="55" t="s">
        <v>368</v>
      </c>
    </row>
    <row r="162" spans="2:10">
      <c r="B162" s="54">
        <v>0</v>
      </c>
      <c r="C162" s="54" t="s">
        <v>33</v>
      </c>
      <c r="D162" s="55" t="s">
        <v>37</v>
      </c>
      <c r="E162" s="54">
        <v>677</v>
      </c>
      <c r="F162" s="54">
        <v>677</v>
      </c>
      <c r="G162" s="54">
        <v>0</v>
      </c>
      <c r="H162" s="54">
        <v>0</v>
      </c>
      <c r="I162" s="55" t="s">
        <v>369</v>
      </c>
      <c r="J162" s="55" t="s">
        <v>368</v>
      </c>
    </row>
    <row r="163" spans="2:10">
      <c r="B163" s="54">
        <v>0</v>
      </c>
      <c r="C163" s="54" t="s">
        <v>227</v>
      </c>
      <c r="D163" s="55" t="s">
        <v>37</v>
      </c>
      <c r="E163" s="54">
        <v>3943</v>
      </c>
      <c r="F163" s="54">
        <v>3943</v>
      </c>
      <c r="G163" s="54">
        <v>0</v>
      </c>
      <c r="H163" s="54">
        <v>0</v>
      </c>
      <c r="I163" s="55" t="s">
        <v>369</v>
      </c>
      <c r="J163" s="55" t="s">
        <v>368</v>
      </c>
    </row>
    <row r="164" spans="2:10">
      <c r="B164" s="54">
        <v>0</v>
      </c>
      <c r="C164" s="54" t="s">
        <v>241</v>
      </c>
      <c r="D164" s="55" t="s">
        <v>37</v>
      </c>
      <c r="E164" s="54">
        <v>3985</v>
      </c>
      <c r="F164" s="54">
        <v>3985</v>
      </c>
      <c r="G164" s="54">
        <v>0</v>
      </c>
      <c r="H164" s="54">
        <v>0</v>
      </c>
      <c r="I164" s="55" t="s">
        <v>369</v>
      </c>
      <c r="J164" s="55" t="s">
        <v>368</v>
      </c>
    </row>
    <row r="165" spans="2:10">
      <c r="B165" s="54">
        <v>0</v>
      </c>
      <c r="C165" s="54" t="s">
        <v>229</v>
      </c>
      <c r="D165" s="55" t="s">
        <v>37</v>
      </c>
      <c r="E165" s="54">
        <v>1624</v>
      </c>
      <c r="F165" s="54">
        <v>1624</v>
      </c>
      <c r="G165" s="54">
        <v>0</v>
      </c>
      <c r="H165" s="54">
        <v>0</v>
      </c>
      <c r="I165" s="55" t="s">
        <v>369</v>
      </c>
      <c r="J165" s="55" t="s">
        <v>368</v>
      </c>
    </row>
    <row r="166" spans="2:10">
      <c r="B166" s="54">
        <v>0</v>
      </c>
      <c r="C166" s="54" t="s">
        <v>230</v>
      </c>
      <c r="D166" s="55" t="s">
        <v>37</v>
      </c>
      <c r="E166" s="54">
        <v>1674</v>
      </c>
      <c r="F166" s="54">
        <v>1674</v>
      </c>
      <c r="G166" s="54">
        <v>0</v>
      </c>
      <c r="H166" s="54">
        <v>0</v>
      </c>
      <c r="I166" s="55" t="s">
        <v>430</v>
      </c>
      <c r="J166" s="55" t="s">
        <v>368</v>
      </c>
    </row>
    <row r="167" spans="2:10">
      <c r="B167" s="54">
        <v>0</v>
      </c>
      <c r="C167" s="54" t="s">
        <v>231</v>
      </c>
      <c r="D167" s="55" t="s">
        <v>37</v>
      </c>
      <c r="E167" s="54">
        <v>1924</v>
      </c>
      <c r="F167" s="54">
        <v>1924</v>
      </c>
      <c r="G167" s="54">
        <v>0</v>
      </c>
      <c r="H167" s="54">
        <v>0</v>
      </c>
      <c r="I167" s="55" t="s">
        <v>369</v>
      </c>
      <c r="J167" s="55" t="s">
        <v>368</v>
      </c>
    </row>
    <row r="168" spans="2:10">
      <c r="B168" s="54">
        <v>0</v>
      </c>
      <c r="C168" s="54" t="s">
        <v>232</v>
      </c>
      <c r="D168" s="55" t="s">
        <v>37</v>
      </c>
      <c r="E168" s="54">
        <v>2127</v>
      </c>
      <c r="F168" s="54">
        <v>2127</v>
      </c>
      <c r="G168" s="54">
        <v>0</v>
      </c>
      <c r="H168" s="54">
        <v>0</v>
      </c>
      <c r="I168" s="55" t="s">
        <v>369</v>
      </c>
      <c r="J168" s="55" t="s">
        <v>368</v>
      </c>
    </row>
    <row r="169" spans="2:10">
      <c r="B169" s="54">
        <v>0</v>
      </c>
      <c r="C169" s="54" t="s">
        <v>233</v>
      </c>
      <c r="D169" s="55" t="s">
        <v>37</v>
      </c>
      <c r="E169" s="54">
        <v>2473</v>
      </c>
      <c r="F169" s="54">
        <v>2473</v>
      </c>
      <c r="G169" s="54">
        <v>0</v>
      </c>
      <c r="H169" s="54">
        <v>0</v>
      </c>
      <c r="I169" s="55" t="s">
        <v>369</v>
      </c>
      <c r="J169" s="55" t="s">
        <v>368</v>
      </c>
    </row>
    <row r="170" spans="2:10">
      <c r="B170" s="54">
        <v>0</v>
      </c>
      <c r="C170" s="54" t="s">
        <v>220</v>
      </c>
      <c r="D170" s="55" t="s">
        <v>37</v>
      </c>
      <c r="E170" s="54">
        <v>1</v>
      </c>
      <c r="F170" s="54">
        <v>1</v>
      </c>
      <c r="G170" s="54">
        <v>0</v>
      </c>
      <c r="H170" s="54">
        <v>0</v>
      </c>
      <c r="I170" s="55" t="s">
        <v>369</v>
      </c>
      <c r="J170" s="55" t="s">
        <v>368</v>
      </c>
    </row>
    <row r="171" spans="2:10">
      <c r="B171" s="54">
        <v>0</v>
      </c>
      <c r="C171" s="54" t="s">
        <v>221</v>
      </c>
      <c r="D171" s="55" t="s">
        <v>37</v>
      </c>
      <c r="E171" s="54">
        <v>1</v>
      </c>
      <c r="F171" s="54">
        <v>1</v>
      </c>
      <c r="G171" s="54">
        <v>0</v>
      </c>
      <c r="H171" s="54">
        <v>0</v>
      </c>
      <c r="I171" s="55" t="s">
        <v>369</v>
      </c>
      <c r="J171" s="55" t="s">
        <v>368</v>
      </c>
    </row>
    <row r="172" spans="2:10">
      <c r="B172" s="54">
        <v>0</v>
      </c>
      <c r="C172" s="54" t="s">
        <v>249</v>
      </c>
      <c r="D172" s="55" t="s">
        <v>37</v>
      </c>
      <c r="E172" s="54">
        <v>1</v>
      </c>
      <c r="F172" s="54">
        <v>1</v>
      </c>
      <c r="G172" s="54">
        <v>0</v>
      </c>
      <c r="H172" s="54">
        <v>0</v>
      </c>
      <c r="I172" s="55" t="s">
        <v>369</v>
      </c>
      <c r="J172" s="55" t="s">
        <v>368</v>
      </c>
    </row>
    <row r="173" spans="2:10">
      <c r="B173" s="54">
        <v>0</v>
      </c>
      <c r="C173" s="54" t="s">
        <v>234</v>
      </c>
      <c r="D173" s="55" t="s">
        <v>37</v>
      </c>
      <c r="E173" s="54">
        <v>2059</v>
      </c>
      <c r="F173" s="54">
        <v>2059</v>
      </c>
      <c r="G173" s="54">
        <v>0</v>
      </c>
      <c r="H173" s="54">
        <v>0</v>
      </c>
      <c r="I173" s="55" t="s">
        <v>430</v>
      </c>
      <c r="J173" s="55" t="s">
        <v>368</v>
      </c>
    </row>
    <row r="174" spans="2:10">
      <c r="B174" s="54">
        <v>0</v>
      </c>
      <c r="C174" s="54" t="s">
        <v>235</v>
      </c>
      <c r="D174" s="55" t="s">
        <v>37</v>
      </c>
      <c r="E174" s="54">
        <v>1273</v>
      </c>
      <c r="F174" s="54">
        <v>1273</v>
      </c>
      <c r="G174" s="54">
        <v>0</v>
      </c>
      <c r="H174" s="54">
        <v>0</v>
      </c>
      <c r="I174" s="55" t="s">
        <v>369</v>
      </c>
      <c r="J174" s="55" t="s">
        <v>368</v>
      </c>
    </row>
    <row r="175" spans="2:10">
      <c r="B175" s="54">
        <v>0</v>
      </c>
      <c r="C175" s="54" t="s">
        <v>237</v>
      </c>
      <c r="D175" s="55" t="s">
        <v>37</v>
      </c>
      <c r="E175" s="54">
        <v>1282</v>
      </c>
      <c r="F175" s="54">
        <v>1282</v>
      </c>
      <c r="G175" s="54">
        <v>0</v>
      </c>
      <c r="H175" s="54">
        <v>0</v>
      </c>
      <c r="I175" s="55" t="s">
        <v>369</v>
      </c>
      <c r="J175" s="55" t="s">
        <v>368</v>
      </c>
    </row>
    <row r="176" spans="2:10">
      <c r="B176" s="54">
        <v>0</v>
      </c>
      <c r="C176" s="54" t="s">
        <v>238</v>
      </c>
      <c r="D176" s="55" t="s">
        <v>37</v>
      </c>
      <c r="E176" s="54">
        <v>547</v>
      </c>
      <c r="F176" s="54">
        <v>547</v>
      </c>
      <c r="G176" s="54">
        <v>0</v>
      </c>
      <c r="H176" s="54">
        <v>0</v>
      </c>
      <c r="I176" s="55" t="s">
        <v>369</v>
      </c>
      <c r="J176" s="55" t="s">
        <v>368</v>
      </c>
    </row>
    <row r="177" spans="2:10">
      <c r="B177" s="54">
        <v>0</v>
      </c>
      <c r="C177" s="54" t="s">
        <v>239</v>
      </c>
      <c r="D177" s="55" t="s">
        <v>37</v>
      </c>
      <c r="E177" s="54">
        <v>1945</v>
      </c>
      <c r="F177" s="54">
        <v>1945</v>
      </c>
      <c r="G177" s="54">
        <v>0</v>
      </c>
      <c r="H177" s="54">
        <v>0</v>
      </c>
      <c r="I177" s="55" t="s">
        <v>430</v>
      </c>
      <c r="J177" s="55" t="s">
        <v>368</v>
      </c>
    </row>
    <row r="178" spans="2:10">
      <c r="B178" s="54">
        <v>0</v>
      </c>
      <c r="C178" s="54" t="s">
        <v>240</v>
      </c>
      <c r="D178" s="55" t="s">
        <v>37</v>
      </c>
      <c r="E178" s="54">
        <v>676</v>
      </c>
      <c r="F178" s="54">
        <v>676</v>
      </c>
      <c r="G178" s="54">
        <v>0</v>
      </c>
      <c r="H178" s="54">
        <v>0</v>
      </c>
      <c r="I178" s="55" t="s">
        <v>369</v>
      </c>
      <c r="J178" s="55" t="s">
        <v>368</v>
      </c>
    </row>
    <row r="179" spans="2:10">
      <c r="B179" s="54">
        <v>0</v>
      </c>
      <c r="C179" s="54" t="s">
        <v>242</v>
      </c>
      <c r="D179" s="55" t="s">
        <v>37</v>
      </c>
      <c r="E179" s="54">
        <v>573</v>
      </c>
      <c r="F179" s="54">
        <v>573</v>
      </c>
      <c r="G179" s="54">
        <v>0</v>
      </c>
      <c r="H179" s="54">
        <v>0</v>
      </c>
      <c r="I179" s="55" t="s">
        <v>369</v>
      </c>
      <c r="J179" s="55" t="s">
        <v>368</v>
      </c>
    </row>
    <row r="180" spans="2:10">
      <c r="B180" s="54">
        <v>0</v>
      </c>
      <c r="C180" s="54" t="s">
        <v>226</v>
      </c>
      <c r="D180" s="55" t="s">
        <v>37</v>
      </c>
      <c r="E180" s="54">
        <v>3</v>
      </c>
      <c r="F180" s="54">
        <v>3</v>
      </c>
      <c r="G180" s="54">
        <v>0</v>
      </c>
      <c r="H180" s="54">
        <v>0</v>
      </c>
      <c r="I180" s="55" t="s">
        <v>430</v>
      </c>
      <c r="J180" s="55" t="s">
        <v>368</v>
      </c>
    </row>
    <row r="181" spans="2:10">
      <c r="B181" s="54">
        <v>0</v>
      </c>
      <c r="C181" s="54" t="s">
        <v>244</v>
      </c>
      <c r="D181" s="55" t="s">
        <v>37</v>
      </c>
      <c r="E181" s="54">
        <v>3</v>
      </c>
      <c r="F181" s="54">
        <v>3</v>
      </c>
      <c r="G181" s="54">
        <v>0</v>
      </c>
      <c r="H181" s="54">
        <v>0</v>
      </c>
      <c r="I181" s="55" t="s">
        <v>369</v>
      </c>
      <c r="J181" s="55" t="s">
        <v>368</v>
      </c>
    </row>
    <row r="182" spans="2:10">
      <c r="B182" s="54">
        <v>0</v>
      </c>
      <c r="C182" s="54" t="s">
        <v>246</v>
      </c>
      <c r="D182" s="55" t="s">
        <v>37</v>
      </c>
      <c r="E182" s="54">
        <v>3</v>
      </c>
      <c r="F182" s="54">
        <v>3</v>
      </c>
      <c r="G182" s="54">
        <v>0</v>
      </c>
      <c r="H182" s="54">
        <v>0</v>
      </c>
      <c r="I182" s="55" t="s">
        <v>369</v>
      </c>
      <c r="J182" s="55" t="s">
        <v>368</v>
      </c>
    </row>
    <row r="183" spans="2:10">
      <c r="B183" s="54">
        <v>0</v>
      </c>
      <c r="C183" s="54" t="s">
        <v>247</v>
      </c>
      <c r="D183" s="55" t="s">
        <v>37</v>
      </c>
      <c r="E183" s="54">
        <v>5</v>
      </c>
      <c r="F183" s="54">
        <v>5</v>
      </c>
      <c r="G183" s="54">
        <v>0</v>
      </c>
      <c r="H183" s="54">
        <v>0</v>
      </c>
      <c r="I183" s="55" t="s">
        <v>430</v>
      </c>
      <c r="J183" s="55" t="s">
        <v>368</v>
      </c>
    </row>
    <row r="184" spans="2:10">
      <c r="B184" s="54">
        <v>0</v>
      </c>
      <c r="C184" s="54" t="s">
        <v>248</v>
      </c>
      <c r="D184" s="55" t="s">
        <v>37</v>
      </c>
      <c r="E184" s="54">
        <v>5</v>
      </c>
      <c r="F184" s="54">
        <v>5</v>
      </c>
      <c r="G184" s="54">
        <v>0</v>
      </c>
      <c r="H184" s="54">
        <v>0</v>
      </c>
      <c r="I184" s="55" t="s">
        <v>430</v>
      </c>
      <c r="J184" s="55" t="s">
        <v>368</v>
      </c>
    </row>
    <row r="185" spans="2:10">
      <c r="B185" s="54">
        <v>0</v>
      </c>
      <c r="C185" s="54" t="s">
        <v>34</v>
      </c>
      <c r="D185" s="55" t="s">
        <v>37</v>
      </c>
      <c r="E185" s="54">
        <v>28</v>
      </c>
      <c r="F185" s="54">
        <v>28</v>
      </c>
      <c r="G185" s="54">
        <v>0</v>
      </c>
      <c r="H185" s="54">
        <v>0</v>
      </c>
      <c r="I185" s="55" t="s">
        <v>369</v>
      </c>
      <c r="J185" s="55" t="s">
        <v>368</v>
      </c>
    </row>
    <row r="186" spans="2:10">
      <c r="B186" s="54">
        <v>0</v>
      </c>
      <c r="C186" s="54" t="s">
        <v>250</v>
      </c>
      <c r="D186" s="55" t="s">
        <v>37</v>
      </c>
      <c r="E186" s="54">
        <v>265</v>
      </c>
      <c r="F186" s="54">
        <v>265</v>
      </c>
      <c r="G186" s="54">
        <v>0</v>
      </c>
      <c r="H186" s="54">
        <v>0</v>
      </c>
      <c r="I186" s="55" t="s">
        <v>369</v>
      </c>
      <c r="J186" s="55" t="s">
        <v>368</v>
      </c>
    </row>
    <row r="187" spans="2:10">
      <c r="B187" s="54"/>
      <c r="C187" s="54"/>
      <c r="D187" s="55"/>
      <c r="E187" s="54"/>
      <c r="F187" s="54"/>
      <c r="G187" s="54"/>
      <c r="H187" s="54"/>
      <c r="I187" s="55"/>
      <c r="J187" s="55"/>
    </row>
    <row r="188" spans="2:10">
      <c r="B188" s="54"/>
      <c r="C188" s="54"/>
      <c r="D188" s="55"/>
      <c r="E188" s="54"/>
      <c r="F188" s="54"/>
      <c r="G188" s="54"/>
      <c r="H188" s="54"/>
      <c r="I188" s="55"/>
      <c r="J188" s="55"/>
    </row>
    <row r="189" spans="2:10">
      <c r="B189" s="54"/>
      <c r="C189" s="54"/>
      <c r="D189" s="55"/>
      <c r="E189" s="54"/>
      <c r="F189" s="54"/>
      <c r="G189" s="54"/>
      <c r="H189" s="54"/>
      <c r="I189" s="55"/>
      <c r="J189" s="55"/>
    </row>
    <row r="190" spans="2:10">
      <c r="B190" s="54"/>
      <c r="C190" s="54"/>
      <c r="D190" s="55"/>
      <c r="E190" s="54"/>
      <c r="F190" s="54"/>
      <c r="G190" s="54"/>
      <c r="H190" s="54"/>
      <c r="I190" s="55"/>
      <c r="J190" s="55"/>
    </row>
    <row r="191" spans="2:10">
      <c r="B191" s="54"/>
      <c r="C191" s="54"/>
      <c r="D191" s="55"/>
      <c r="E191" s="54"/>
      <c r="F191" s="54"/>
      <c r="G191" s="54"/>
      <c r="H191" s="54"/>
      <c r="I191" s="55"/>
      <c r="J191" s="55"/>
    </row>
    <row r="192" spans="2:10">
      <c r="B192" s="54"/>
      <c r="C192" s="54"/>
      <c r="D192" s="55"/>
      <c r="E192" s="54"/>
      <c r="F192" s="54"/>
      <c r="G192" s="54"/>
      <c r="H192" s="54"/>
      <c r="I192" s="55"/>
      <c r="J192" s="55"/>
    </row>
    <row r="193" spans="2:10">
      <c r="B193" s="54"/>
      <c r="C193" s="54"/>
      <c r="D193" s="55"/>
      <c r="E193" s="54"/>
      <c r="F193" s="54"/>
      <c r="G193" s="54"/>
      <c r="H193" s="54"/>
      <c r="I193" s="55"/>
      <c r="J193" s="55"/>
    </row>
    <row r="194" spans="2:10">
      <c r="B194" s="54"/>
      <c r="C194" s="54"/>
      <c r="D194" s="55"/>
      <c r="E194" s="54"/>
      <c r="F194" s="54"/>
      <c r="G194" s="54"/>
      <c r="H194" s="54"/>
      <c r="I194" s="55"/>
      <c r="J194" s="55"/>
    </row>
    <row r="195" spans="2:10">
      <c r="B195" s="54"/>
      <c r="C195" s="54"/>
      <c r="D195" s="55"/>
      <c r="E195" s="54"/>
      <c r="F195" s="54"/>
      <c r="G195" s="54"/>
      <c r="H195" s="54"/>
      <c r="I195" s="55"/>
      <c r="J195" s="55"/>
    </row>
    <row r="196" spans="2:10">
      <c r="B196" s="54"/>
      <c r="C196" s="54"/>
      <c r="D196" s="55"/>
      <c r="E196" s="54"/>
      <c r="F196" s="54"/>
      <c r="G196" s="54"/>
      <c r="H196" s="54"/>
      <c r="I196" s="55"/>
      <c r="J196" s="55"/>
    </row>
    <row r="197" spans="2:10">
      <c r="B197" s="54"/>
      <c r="C197" s="54"/>
      <c r="D197" s="55"/>
      <c r="E197" s="54"/>
      <c r="F197" s="54"/>
      <c r="G197" s="54"/>
      <c r="H197" s="54"/>
      <c r="I197" s="55"/>
      <c r="J197" s="55"/>
    </row>
    <row r="198" spans="2:10">
      <c r="B198" s="54"/>
      <c r="C198" s="54"/>
      <c r="D198" s="55"/>
      <c r="E198" s="54"/>
      <c r="F198" s="54"/>
      <c r="G198" s="54"/>
      <c r="H198" s="54"/>
      <c r="I198" s="55"/>
      <c r="J198" s="55"/>
    </row>
  </sheetData>
  <hyperlinks>
    <hyperlink ref="L5" r:id="rId1"/>
  </hyperlinks>
  <pageMargins left="0.7" right="0.7" top="0.75" bottom="0.75" header="0.3" footer="0.3"/>
  <pageSetup paperSize="9" orientation="portrait"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B199"/>
  <sheetViews>
    <sheetView topLeftCell="A37" zoomScaleNormal="100" workbookViewId="0">
      <selection activeCell="C52" sqref="C52"/>
    </sheetView>
  </sheetViews>
  <sheetFormatPr defaultColWidth="8.875" defaultRowHeight="15.75"/>
  <cols>
    <col min="1" max="1" width="14.75" customWidth="1"/>
    <col min="2" max="2" width="46.5" customWidth="1"/>
    <col min="3" max="3" width="34.75" customWidth="1"/>
    <col min="4" max="4" width="10.25" bestFit="1" customWidth="1"/>
    <col min="5" max="5" width="8.875" bestFit="1" customWidth="1"/>
    <col min="8" max="8" width="10.875" customWidth="1"/>
    <col min="9" max="9" width="19.5" bestFit="1" customWidth="1"/>
  </cols>
  <sheetData>
    <row r="2" spans="2:28" ht="110.25">
      <c r="B2" s="17" t="s">
        <v>104</v>
      </c>
      <c r="C2" s="18" t="s">
        <v>105</v>
      </c>
      <c r="D2" s="19" t="s">
        <v>8</v>
      </c>
      <c r="E2" s="19" t="s">
        <v>252</v>
      </c>
      <c r="F2" s="19" t="s">
        <v>253</v>
      </c>
      <c r="G2" s="19" t="s">
        <v>254</v>
      </c>
      <c r="H2" s="19" t="s">
        <v>255</v>
      </c>
      <c r="I2" s="20" t="s">
        <v>256</v>
      </c>
      <c r="J2" s="20" t="s">
        <v>105</v>
      </c>
    </row>
    <row r="3" spans="2:28">
      <c r="B3" s="43" t="s">
        <v>110</v>
      </c>
      <c r="C3" s="44"/>
      <c r="D3" s="46"/>
      <c r="E3" s="46"/>
      <c r="F3" s="46"/>
      <c r="G3" s="45"/>
      <c r="H3" s="45"/>
      <c r="I3" s="48"/>
      <c r="J3" s="48"/>
    </row>
    <row r="4" spans="2:28">
      <c r="B4" s="49"/>
      <c r="C4" s="43" t="s">
        <v>22</v>
      </c>
      <c r="D4" s="112" t="s">
        <v>115</v>
      </c>
      <c r="E4" s="51">
        <v>2.1760000000000002</v>
      </c>
      <c r="F4" s="113">
        <v>2.8210000000000002</v>
      </c>
      <c r="G4" s="49">
        <v>2.1760000000000002</v>
      </c>
      <c r="H4" s="49">
        <v>0.64500000000000002</v>
      </c>
      <c r="I4" s="50" t="s">
        <v>439</v>
      </c>
      <c r="J4" s="50" t="s">
        <v>440</v>
      </c>
      <c r="N4" s="4"/>
      <c r="O4" s="4"/>
      <c r="P4" s="4"/>
      <c r="Q4" s="4"/>
      <c r="R4" s="4"/>
      <c r="S4" s="4"/>
      <c r="T4" s="4"/>
      <c r="U4" s="4"/>
      <c r="V4" s="4"/>
      <c r="W4" s="4"/>
      <c r="X4" s="4"/>
      <c r="Y4" s="4"/>
      <c r="Z4" s="4"/>
      <c r="AA4" s="4"/>
      <c r="AB4" s="4"/>
    </row>
    <row r="5" spans="2:28">
      <c r="B5" s="49"/>
      <c r="C5" s="43" t="s">
        <v>395</v>
      </c>
      <c r="D5" s="112" t="s">
        <v>115</v>
      </c>
      <c r="E5" s="51">
        <v>2.2330000000000001</v>
      </c>
      <c r="F5" s="113">
        <v>2.8839999999999999</v>
      </c>
      <c r="G5" s="49">
        <v>2.2330000000000001</v>
      </c>
      <c r="H5" s="49">
        <v>0.65100000000000002</v>
      </c>
      <c r="I5" s="50" t="s">
        <v>369</v>
      </c>
      <c r="J5" s="50" t="s">
        <v>394</v>
      </c>
      <c r="N5" s="4"/>
      <c r="O5" s="4"/>
      <c r="P5" s="4"/>
      <c r="Q5" s="4"/>
      <c r="R5" s="4"/>
      <c r="S5" s="4"/>
      <c r="T5" s="4"/>
      <c r="U5" s="4"/>
      <c r="V5" s="4"/>
      <c r="W5" s="4"/>
      <c r="X5" s="4"/>
      <c r="Y5" s="4"/>
      <c r="Z5" s="4"/>
      <c r="AA5" s="4"/>
      <c r="AB5" s="4"/>
    </row>
    <row r="6" spans="2:28">
      <c r="B6" s="49"/>
      <c r="C6" s="43" t="s">
        <v>120</v>
      </c>
      <c r="D6" s="112" t="s">
        <v>115</v>
      </c>
      <c r="E6" s="51">
        <v>2.4140000000000001</v>
      </c>
      <c r="F6" s="113">
        <v>3.073</v>
      </c>
      <c r="G6" s="49">
        <v>2.4140000000000001</v>
      </c>
      <c r="H6" s="49">
        <v>0.65900000000000003</v>
      </c>
      <c r="I6" s="50" t="s">
        <v>439</v>
      </c>
      <c r="J6" s="50" t="s">
        <v>440</v>
      </c>
      <c r="N6" s="6" t="s">
        <v>259</v>
      </c>
      <c r="O6" s="4"/>
      <c r="P6" s="4"/>
      <c r="Q6" s="4"/>
      <c r="R6" s="4"/>
      <c r="S6" s="4"/>
      <c r="T6" s="4"/>
      <c r="U6" s="4"/>
      <c r="V6" s="4"/>
      <c r="W6" s="4"/>
      <c r="X6" s="4"/>
      <c r="Y6" s="4"/>
      <c r="Z6" s="4"/>
      <c r="AA6" s="4"/>
      <c r="AB6" s="4"/>
    </row>
    <row r="7" spans="2:28">
      <c r="B7" s="49"/>
      <c r="C7" s="43" t="s">
        <v>374</v>
      </c>
      <c r="D7" s="112" t="s">
        <v>115</v>
      </c>
      <c r="E7" s="51">
        <v>2.8000000000000001E-2</v>
      </c>
      <c r="F7" s="113">
        <v>0.55000000000000004</v>
      </c>
      <c r="G7" s="49">
        <v>2.8000000000000001E-2</v>
      </c>
      <c r="H7" s="49">
        <v>0.52200000000000002</v>
      </c>
      <c r="I7" s="50" t="s">
        <v>439</v>
      </c>
      <c r="J7" s="50" t="s">
        <v>440</v>
      </c>
      <c r="N7" s="7" t="s">
        <v>262</v>
      </c>
      <c r="O7" s="4"/>
      <c r="P7" s="4"/>
      <c r="Q7" s="4"/>
      <c r="R7" s="4"/>
      <c r="S7" s="4"/>
      <c r="T7" s="4"/>
      <c r="U7" s="4"/>
      <c r="V7" s="4"/>
      <c r="W7" s="4"/>
      <c r="X7" s="4"/>
      <c r="Y7" s="4"/>
      <c r="Z7" s="4"/>
      <c r="AA7" s="4"/>
      <c r="AB7" s="4"/>
    </row>
    <row r="8" spans="2:28">
      <c r="B8" s="49"/>
      <c r="C8" s="43" t="s">
        <v>375</v>
      </c>
      <c r="D8" s="112" t="s">
        <v>115</v>
      </c>
      <c r="E8" s="51">
        <v>0.38600000000000001</v>
      </c>
      <c r="F8" s="113">
        <v>0.92800000000000005</v>
      </c>
      <c r="G8" s="49">
        <v>0.38600000000000001</v>
      </c>
      <c r="H8" s="49">
        <v>0.54200000000000004</v>
      </c>
      <c r="I8" s="50" t="s">
        <v>439</v>
      </c>
      <c r="J8" s="50" t="s">
        <v>440</v>
      </c>
      <c r="N8" s="4"/>
      <c r="O8" s="4"/>
      <c r="P8" s="4"/>
      <c r="Q8" s="4"/>
      <c r="R8" s="4"/>
      <c r="S8" s="4"/>
      <c r="T8" s="4"/>
      <c r="U8" s="4"/>
      <c r="V8" s="4"/>
      <c r="W8" s="4"/>
      <c r="X8" s="4"/>
      <c r="Y8" s="4"/>
      <c r="Z8" s="4"/>
      <c r="AA8" s="4"/>
      <c r="AB8" s="4"/>
    </row>
    <row r="9" spans="2:28">
      <c r="B9" s="49"/>
      <c r="C9" s="43" t="s">
        <v>23</v>
      </c>
      <c r="D9" s="112" t="s">
        <v>115</v>
      </c>
      <c r="E9" s="51">
        <v>2.468</v>
      </c>
      <c r="F9" s="113">
        <v>3.2559999999999998</v>
      </c>
      <c r="G9" s="49">
        <v>2.468</v>
      </c>
      <c r="H9" s="49">
        <v>0.78700000000000003</v>
      </c>
      <c r="I9" s="50" t="s">
        <v>439</v>
      </c>
      <c r="J9" s="50" t="s">
        <v>440</v>
      </c>
      <c r="N9" s="4"/>
      <c r="O9" s="4"/>
      <c r="P9" s="4"/>
      <c r="Q9" s="4"/>
      <c r="R9" s="4"/>
      <c r="S9" s="4"/>
      <c r="T9" s="4"/>
      <c r="U9" s="4"/>
      <c r="V9" s="4"/>
      <c r="W9" s="4"/>
      <c r="X9" s="4"/>
      <c r="Y9" s="4"/>
      <c r="Z9" s="4"/>
      <c r="AA9" s="4"/>
      <c r="AB9" s="4"/>
    </row>
    <row r="10" spans="2:28">
      <c r="B10" s="49"/>
      <c r="C10" s="43" t="s">
        <v>397</v>
      </c>
      <c r="D10" s="112" t="s">
        <v>115</v>
      </c>
      <c r="E10" s="51">
        <v>2.5139999999999998</v>
      </c>
      <c r="F10" s="113">
        <v>3.3090000000000002</v>
      </c>
      <c r="G10" s="49">
        <v>2.5139999999999998</v>
      </c>
      <c r="H10" s="49">
        <v>0.79600000000000004</v>
      </c>
      <c r="I10" s="50" t="s">
        <v>369</v>
      </c>
      <c r="J10" s="50" t="s">
        <v>394</v>
      </c>
      <c r="N10" s="6" t="s">
        <v>266</v>
      </c>
      <c r="O10" s="4"/>
      <c r="P10" s="4"/>
      <c r="Q10" s="4"/>
      <c r="R10" s="4"/>
      <c r="S10" s="4"/>
      <c r="T10" s="4"/>
      <c r="U10" s="4"/>
      <c r="V10" s="4"/>
      <c r="W10" s="4"/>
      <c r="X10" s="4"/>
      <c r="Y10" s="4"/>
      <c r="Z10" s="4"/>
      <c r="AA10" s="4"/>
      <c r="AB10" s="4"/>
    </row>
    <row r="11" spans="2:28">
      <c r="B11" s="49"/>
      <c r="C11" s="43" t="s">
        <v>125</v>
      </c>
      <c r="D11" s="112" t="s">
        <v>115</v>
      </c>
      <c r="E11" s="51">
        <v>2.6520000000000001</v>
      </c>
      <c r="F11" s="113">
        <v>3.468</v>
      </c>
      <c r="G11" s="49">
        <v>2.6520000000000001</v>
      </c>
      <c r="H11" s="49">
        <v>0.81599999999999995</v>
      </c>
      <c r="I11" s="50" t="s">
        <v>439</v>
      </c>
      <c r="J11" s="50" t="s">
        <v>440</v>
      </c>
      <c r="N11" s="4" t="s">
        <v>269</v>
      </c>
      <c r="O11" s="4"/>
      <c r="P11" s="4"/>
      <c r="Q11" s="4"/>
      <c r="R11" s="4"/>
      <c r="S11" s="4"/>
      <c r="T11" s="4"/>
      <c r="U11" s="4"/>
      <c r="V11" s="4"/>
      <c r="W11" s="4"/>
      <c r="X11" s="4"/>
      <c r="Y11" s="4"/>
      <c r="Z11" s="4"/>
      <c r="AA11" s="4"/>
      <c r="AB11" s="4"/>
    </row>
    <row r="12" spans="2:28">
      <c r="B12" s="49"/>
      <c r="C12" s="43" t="s">
        <v>126</v>
      </c>
      <c r="D12" s="112" t="s">
        <v>115</v>
      </c>
      <c r="E12" s="51">
        <v>3.2000000000000001E-2</v>
      </c>
      <c r="F12" s="113">
        <v>0.34699999999999998</v>
      </c>
      <c r="G12" s="49">
        <v>3.2000000000000001E-2</v>
      </c>
      <c r="H12" s="49">
        <v>0.314</v>
      </c>
      <c r="I12" s="50" t="s">
        <v>439</v>
      </c>
      <c r="J12" s="50" t="s">
        <v>440</v>
      </c>
      <c r="N12" s="4" t="s">
        <v>271</v>
      </c>
      <c r="O12" s="4"/>
      <c r="P12" s="4"/>
      <c r="Q12" s="4"/>
      <c r="R12" s="4"/>
      <c r="S12" s="4"/>
      <c r="T12" s="4"/>
      <c r="U12" s="4"/>
      <c r="V12" s="4"/>
      <c r="W12" s="4"/>
      <c r="X12" s="4"/>
      <c r="Y12" s="4"/>
      <c r="Z12" s="4"/>
      <c r="AA12" s="4"/>
      <c r="AB12" s="4"/>
    </row>
    <row r="13" spans="2:28">
      <c r="B13" s="49"/>
      <c r="C13" s="43" t="s">
        <v>127</v>
      </c>
      <c r="D13" s="112" t="s">
        <v>115</v>
      </c>
      <c r="E13" s="51">
        <v>3.1E-2</v>
      </c>
      <c r="F13" s="113">
        <v>0.437</v>
      </c>
      <c r="G13" s="49">
        <v>3.1E-2</v>
      </c>
      <c r="H13" s="49">
        <v>0.40600000000000003</v>
      </c>
      <c r="I13" s="50" t="s">
        <v>439</v>
      </c>
      <c r="J13" s="50" t="s">
        <v>440</v>
      </c>
      <c r="N13" s="4" t="s">
        <v>273</v>
      </c>
      <c r="O13" s="4"/>
      <c r="P13" s="4"/>
      <c r="Q13" s="4"/>
      <c r="R13" s="4"/>
      <c r="S13" s="4"/>
      <c r="T13" s="4"/>
      <c r="U13" s="4"/>
      <c r="V13" s="4"/>
      <c r="W13" s="4"/>
      <c r="X13" s="4"/>
      <c r="Y13" s="4"/>
      <c r="Z13" s="4"/>
      <c r="AA13" s="4"/>
      <c r="AB13" s="4"/>
    </row>
    <row r="14" spans="2:28">
      <c r="B14" s="49"/>
      <c r="C14" s="43" t="s">
        <v>371</v>
      </c>
      <c r="D14" s="112" t="s">
        <v>115</v>
      </c>
      <c r="E14" s="51">
        <v>2.4649999999999999</v>
      </c>
      <c r="F14" s="113">
        <v>3.2679999999999998</v>
      </c>
      <c r="G14" s="49">
        <v>2.4649999999999999</v>
      </c>
      <c r="H14" s="49">
        <v>0.80300000000000005</v>
      </c>
      <c r="I14" s="50" t="s">
        <v>439</v>
      </c>
      <c r="J14" s="50" t="s">
        <v>440</v>
      </c>
      <c r="N14" s="4"/>
      <c r="O14" s="4"/>
      <c r="P14" s="4"/>
      <c r="Q14" s="4"/>
      <c r="R14" s="4"/>
      <c r="S14" s="4"/>
      <c r="T14" s="4"/>
      <c r="U14" s="4"/>
      <c r="V14" s="4"/>
      <c r="W14" s="4"/>
      <c r="X14" s="4"/>
      <c r="Y14" s="4"/>
      <c r="Z14" s="4"/>
      <c r="AA14" s="4"/>
      <c r="AB14" s="4"/>
    </row>
    <row r="15" spans="2:28">
      <c r="B15" s="49"/>
      <c r="C15" s="43" t="s">
        <v>441</v>
      </c>
      <c r="D15" s="112" t="s">
        <v>37</v>
      </c>
      <c r="E15" s="51">
        <v>2.2549999999999999</v>
      </c>
      <c r="F15" s="113">
        <v>2.6080000000000001</v>
      </c>
      <c r="G15" s="49">
        <v>2.2549999999999999</v>
      </c>
      <c r="H15" s="49">
        <v>0.35299999999999998</v>
      </c>
      <c r="I15" s="50" t="s">
        <v>439</v>
      </c>
      <c r="J15" s="50" t="s">
        <v>442</v>
      </c>
      <c r="N15" s="6" t="s">
        <v>275</v>
      </c>
      <c r="O15" s="4"/>
      <c r="P15" s="4"/>
      <c r="Q15" s="4"/>
      <c r="R15" s="4"/>
      <c r="S15" s="4"/>
      <c r="T15" s="4"/>
      <c r="U15" s="4"/>
      <c r="V15" s="4"/>
      <c r="W15" s="4"/>
      <c r="X15" s="4"/>
      <c r="Y15" s="4"/>
      <c r="Z15" s="4"/>
      <c r="AA15" s="4"/>
      <c r="AB15" s="4"/>
    </row>
    <row r="16" spans="2:28">
      <c r="B16" s="49"/>
      <c r="C16" s="43" t="s">
        <v>443</v>
      </c>
      <c r="D16" s="112" t="s">
        <v>37</v>
      </c>
      <c r="E16" s="51">
        <v>0.112</v>
      </c>
      <c r="F16" s="113">
        <v>1.024</v>
      </c>
      <c r="G16" s="49">
        <v>0.112</v>
      </c>
      <c r="H16" s="49">
        <v>0.91200000000000003</v>
      </c>
      <c r="I16" s="50" t="s">
        <v>439</v>
      </c>
      <c r="J16" s="50" t="s">
        <v>442</v>
      </c>
      <c r="N16" s="4" t="s">
        <v>276</v>
      </c>
      <c r="O16" s="4"/>
      <c r="P16" s="4"/>
      <c r="Q16" s="4"/>
      <c r="R16" s="4"/>
      <c r="S16" s="4"/>
      <c r="T16" s="4"/>
      <c r="U16" s="4"/>
      <c r="V16" s="4"/>
      <c r="W16" s="4"/>
      <c r="X16" s="4"/>
      <c r="Y16" s="4"/>
      <c r="Z16" s="4"/>
      <c r="AA16" s="4"/>
      <c r="AB16" s="4"/>
    </row>
    <row r="17" spans="2:28">
      <c r="B17" s="49"/>
      <c r="C17" s="43" t="s">
        <v>444</v>
      </c>
      <c r="D17" s="112" t="s">
        <v>37</v>
      </c>
      <c r="E17" s="51">
        <v>2.9449999999999998</v>
      </c>
      <c r="F17" s="113">
        <v>3.6509999999999998</v>
      </c>
      <c r="G17" s="49">
        <v>2.9449999999999998</v>
      </c>
      <c r="H17" s="49">
        <v>0.70599999999999996</v>
      </c>
      <c r="I17" s="50" t="s">
        <v>369</v>
      </c>
      <c r="J17" s="50" t="s">
        <v>394</v>
      </c>
      <c r="N17" s="4" t="s">
        <v>278</v>
      </c>
      <c r="O17" s="4"/>
      <c r="P17" s="4"/>
      <c r="Q17" s="4"/>
      <c r="R17" s="4"/>
      <c r="S17" s="4"/>
      <c r="T17" s="4"/>
      <c r="U17" s="4"/>
      <c r="V17" s="4"/>
      <c r="W17" s="4"/>
      <c r="X17" s="4"/>
      <c r="Y17" s="4"/>
      <c r="Z17" s="4"/>
      <c r="AA17" s="4"/>
      <c r="AB17" s="4"/>
    </row>
    <row r="18" spans="2:28">
      <c r="B18" s="49"/>
      <c r="C18" s="43" t="s">
        <v>445</v>
      </c>
      <c r="D18" s="112" t="s">
        <v>37</v>
      </c>
      <c r="E18" s="51">
        <v>0.17599999999999999</v>
      </c>
      <c r="F18" s="113">
        <v>1.431</v>
      </c>
      <c r="G18" s="49">
        <v>0.17599999999999999</v>
      </c>
      <c r="H18" s="49">
        <v>1.254</v>
      </c>
      <c r="I18" s="50" t="s">
        <v>369</v>
      </c>
      <c r="J18" s="50" t="s">
        <v>394</v>
      </c>
      <c r="N18" s="4" t="s">
        <v>280</v>
      </c>
      <c r="O18" s="4"/>
      <c r="P18" s="4"/>
      <c r="Q18" s="4"/>
      <c r="R18" s="4"/>
      <c r="S18" s="4"/>
      <c r="T18" s="4"/>
      <c r="U18" s="4"/>
      <c r="V18" s="4"/>
      <c r="W18" s="4"/>
      <c r="X18" s="4"/>
      <c r="Y18" s="4"/>
      <c r="Z18" s="4"/>
      <c r="AA18" s="4"/>
      <c r="AB18" s="4"/>
    </row>
    <row r="19" spans="2:28">
      <c r="B19" s="49"/>
      <c r="C19" s="43" t="s">
        <v>128</v>
      </c>
      <c r="D19" s="112" t="s">
        <v>115</v>
      </c>
      <c r="E19" s="51">
        <v>1.635</v>
      </c>
      <c r="F19" s="113">
        <v>1.802</v>
      </c>
      <c r="G19" s="49">
        <v>1.635</v>
      </c>
      <c r="H19" s="49">
        <v>0.16700000000000001</v>
      </c>
      <c r="I19" s="50" t="s">
        <v>439</v>
      </c>
      <c r="J19" s="50" t="s">
        <v>440</v>
      </c>
      <c r="N19" s="4" t="s">
        <v>282</v>
      </c>
      <c r="O19" s="4"/>
      <c r="P19" s="4"/>
      <c r="Q19" s="4"/>
      <c r="R19" s="4"/>
      <c r="S19" s="4"/>
      <c r="T19" s="4"/>
      <c r="U19" s="4"/>
      <c r="V19" s="4"/>
      <c r="W19" s="4"/>
      <c r="X19" s="4"/>
      <c r="Y19" s="4"/>
      <c r="Z19" s="4"/>
      <c r="AA19" s="4"/>
      <c r="AB19" s="4"/>
    </row>
    <row r="20" spans="2:28">
      <c r="B20" s="49"/>
      <c r="C20" s="43" t="s">
        <v>446</v>
      </c>
      <c r="D20" s="112" t="s">
        <v>37</v>
      </c>
      <c r="E20" s="51">
        <v>0</v>
      </c>
      <c r="F20" s="113">
        <v>12.516</v>
      </c>
      <c r="G20" s="49">
        <v>0</v>
      </c>
      <c r="H20" s="49">
        <v>12.516</v>
      </c>
      <c r="I20" s="50" t="s">
        <v>439</v>
      </c>
      <c r="J20" s="50" t="s">
        <v>442</v>
      </c>
      <c r="N20" s="4" t="s">
        <v>283</v>
      </c>
      <c r="O20" s="4"/>
      <c r="P20" s="4"/>
      <c r="Q20" s="4"/>
      <c r="R20" s="4"/>
      <c r="S20" s="4"/>
      <c r="T20" s="4"/>
      <c r="U20" s="4"/>
      <c r="V20" s="4"/>
      <c r="W20" s="4"/>
      <c r="X20" s="4"/>
      <c r="Y20" s="4"/>
      <c r="Z20" s="4"/>
      <c r="AA20" s="4"/>
      <c r="AB20" s="4"/>
    </row>
    <row r="21" spans="2:28">
      <c r="B21" s="49"/>
      <c r="C21" s="43" t="s">
        <v>138</v>
      </c>
      <c r="D21" s="112" t="s">
        <v>37</v>
      </c>
      <c r="E21" s="51">
        <v>0</v>
      </c>
      <c r="F21" s="113">
        <v>1.1399999999999999</v>
      </c>
      <c r="G21" s="49">
        <v>0</v>
      </c>
      <c r="H21" s="49">
        <v>1.1399999999999999</v>
      </c>
      <c r="I21" s="50" t="s">
        <v>439</v>
      </c>
      <c r="J21" s="50" t="s">
        <v>442</v>
      </c>
      <c r="N21" s="4" t="s">
        <v>284</v>
      </c>
      <c r="O21" s="4"/>
      <c r="P21" s="4"/>
      <c r="Q21" s="4"/>
      <c r="R21" s="4"/>
      <c r="S21" s="4"/>
      <c r="T21" s="4"/>
      <c r="U21" s="4"/>
      <c r="V21" s="4"/>
      <c r="W21" s="4"/>
      <c r="X21" s="4"/>
      <c r="Y21" s="4"/>
      <c r="Z21" s="4"/>
      <c r="AA21" s="4"/>
      <c r="AB21" s="4"/>
    </row>
    <row r="22" spans="2:28">
      <c r="B22" s="49"/>
      <c r="C22" s="43" t="s">
        <v>133</v>
      </c>
      <c r="D22" s="112" t="s">
        <v>115</v>
      </c>
      <c r="E22" s="51">
        <v>2.7189999999999999</v>
      </c>
      <c r="F22" s="113">
        <v>3.4359999999999999</v>
      </c>
      <c r="G22" s="49">
        <v>2.7189999999999999</v>
      </c>
      <c r="H22" s="49">
        <v>0.71699999999999997</v>
      </c>
      <c r="I22" s="50" t="s">
        <v>369</v>
      </c>
      <c r="J22" s="50" t="s">
        <v>394</v>
      </c>
      <c r="N22" s="4"/>
      <c r="O22" s="4"/>
      <c r="P22" s="4"/>
      <c r="Q22" s="4"/>
      <c r="R22" s="4"/>
      <c r="S22" s="4"/>
      <c r="T22" s="4"/>
      <c r="U22" s="4"/>
      <c r="V22" s="4"/>
      <c r="W22" s="4"/>
      <c r="X22" s="4"/>
      <c r="Y22" s="4"/>
      <c r="Z22" s="4"/>
      <c r="AA22" s="4"/>
      <c r="AB22" s="4"/>
    </row>
    <row r="23" spans="2:28">
      <c r="B23" s="49"/>
      <c r="C23" s="43" t="s">
        <v>137</v>
      </c>
      <c r="D23" s="112" t="s">
        <v>115</v>
      </c>
      <c r="E23" s="51">
        <v>3.11</v>
      </c>
      <c r="F23" s="113">
        <v>3.762</v>
      </c>
      <c r="G23" s="49">
        <v>3.11</v>
      </c>
      <c r="H23" s="49">
        <v>0.65200000000000002</v>
      </c>
      <c r="I23" s="50" t="s">
        <v>369</v>
      </c>
      <c r="J23" s="50" t="s">
        <v>394</v>
      </c>
      <c r="N23" s="4"/>
      <c r="O23" s="4"/>
      <c r="P23" s="4"/>
      <c r="Q23" s="4"/>
      <c r="R23" s="4"/>
      <c r="S23" s="4"/>
      <c r="T23" s="4"/>
      <c r="U23" s="4"/>
      <c r="V23" s="4"/>
      <c r="W23" s="4"/>
      <c r="X23" s="4"/>
      <c r="Y23" s="4"/>
      <c r="Z23" s="4"/>
      <c r="AA23" s="4"/>
      <c r="AB23" s="4"/>
    </row>
    <row r="24" spans="2:28">
      <c r="B24" s="49"/>
      <c r="C24" s="43" t="s">
        <v>140</v>
      </c>
      <c r="D24" s="112" t="s">
        <v>115</v>
      </c>
      <c r="E24" s="51">
        <v>2.5070000000000001</v>
      </c>
      <c r="F24" s="113">
        <v>3.2029999999999998</v>
      </c>
      <c r="G24" s="49">
        <v>2.5070000000000001</v>
      </c>
      <c r="H24" s="49">
        <v>0.69599999999999995</v>
      </c>
      <c r="I24" s="50" t="s">
        <v>439</v>
      </c>
      <c r="J24" s="50" t="s">
        <v>440</v>
      </c>
      <c r="N24" s="6" t="s">
        <v>288</v>
      </c>
      <c r="O24" s="4"/>
      <c r="P24" s="4"/>
      <c r="Q24" s="4"/>
      <c r="R24" s="4"/>
      <c r="S24" s="4"/>
      <c r="T24" s="4"/>
      <c r="U24" s="4"/>
      <c r="V24" s="4"/>
      <c r="W24" s="4"/>
      <c r="X24" s="4"/>
      <c r="Y24" s="4"/>
      <c r="Z24" s="4"/>
      <c r="AA24" s="4"/>
      <c r="AB24" s="4"/>
    </row>
    <row r="25" spans="2:28">
      <c r="B25" s="43"/>
      <c r="C25" s="43" t="s">
        <v>141</v>
      </c>
      <c r="D25" s="112" t="s">
        <v>115</v>
      </c>
      <c r="E25" s="51">
        <v>1.7999999999999999E-2</v>
      </c>
      <c r="F25" s="113">
        <v>1.6279999999999999</v>
      </c>
      <c r="G25" s="49">
        <v>1.7999999999999999E-2</v>
      </c>
      <c r="H25" s="49">
        <v>1.609</v>
      </c>
      <c r="I25" s="50" t="s">
        <v>439</v>
      </c>
      <c r="J25" s="50" t="s">
        <v>440</v>
      </c>
      <c r="N25" s="4" t="s">
        <v>290</v>
      </c>
      <c r="O25" s="4"/>
      <c r="P25" s="4"/>
      <c r="Q25" s="4"/>
      <c r="R25" s="4"/>
      <c r="S25" s="4"/>
      <c r="T25" s="4"/>
      <c r="U25" s="4"/>
      <c r="V25" s="4"/>
      <c r="W25" s="4"/>
      <c r="X25" s="4"/>
      <c r="Y25" s="4"/>
      <c r="Z25" s="4"/>
      <c r="AA25" s="4"/>
      <c r="AB25" s="4"/>
    </row>
    <row r="26" spans="2:28">
      <c r="B26" s="49" t="s">
        <v>142</v>
      </c>
      <c r="C26" s="43" t="s">
        <v>56</v>
      </c>
      <c r="D26" s="112"/>
      <c r="E26" s="51"/>
      <c r="F26" s="113"/>
      <c r="G26" s="49"/>
      <c r="H26" s="49"/>
      <c r="I26" s="50"/>
      <c r="J26" s="50"/>
      <c r="N26" s="4" t="s">
        <v>292</v>
      </c>
      <c r="O26" s="4"/>
      <c r="P26" s="4"/>
      <c r="Q26" s="4"/>
      <c r="R26" s="4"/>
      <c r="S26" s="4"/>
      <c r="T26" s="4"/>
      <c r="U26" s="4"/>
      <c r="V26" s="4"/>
      <c r="W26" s="4"/>
      <c r="X26" s="4"/>
      <c r="Y26" s="4"/>
      <c r="Z26" s="4"/>
      <c r="AA26" s="4"/>
      <c r="AB26" s="4"/>
    </row>
    <row r="27" spans="2:28">
      <c r="B27" s="49"/>
      <c r="C27" s="43" t="s">
        <v>143</v>
      </c>
      <c r="D27" s="112" t="s">
        <v>115</v>
      </c>
      <c r="E27" s="51">
        <v>0</v>
      </c>
      <c r="F27" s="113" t="s">
        <v>447</v>
      </c>
      <c r="G27" s="49"/>
      <c r="H27" s="49"/>
      <c r="I27" s="50" t="s">
        <v>439</v>
      </c>
      <c r="J27" s="50"/>
      <c r="N27" s="4" t="s">
        <v>293</v>
      </c>
      <c r="O27" s="4"/>
      <c r="P27" s="4"/>
      <c r="Q27" s="4"/>
      <c r="R27" s="4"/>
      <c r="S27" s="4"/>
      <c r="T27" s="4"/>
      <c r="U27" s="4"/>
      <c r="V27" s="4"/>
      <c r="W27" s="4"/>
      <c r="X27" s="4"/>
      <c r="Y27" s="4"/>
      <c r="Z27" s="4"/>
      <c r="AA27" s="4"/>
      <c r="AB27" s="4"/>
    </row>
    <row r="28" spans="2:28">
      <c r="B28" s="49"/>
      <c r="C28" s="43" t="s">
        <v>146</v>
      </c>
      <c r="D28" s="112" t="s">
        <v>37</v>
      </c>
      <c r="E28" s="51">
        <v>3.13</v>
      </c>
      <c r="F28" s="113"/>
      <c r="G28" s="49">
        <v>3.13</v>
      </c>
      <c r="H28" s="49"/>
      <c r="I28" s="50" t="s">
        <v>296</v>
      </c>
      <c r="J28" s="50" t="s">
        <v>297</v>
      </c>
      <c r="N28" s="4" t="s">
        <v>294</v>
      </c>
      <c r="O28" s="4"/>
      <c r="P28" s="4"/>
      <c r="Q28" s="4"/>
      <c r="R28" s="4"/>
      <c r="S28" s="4"/>
      <c r="T28" s="4"/>
      <c r="U28" s="4"/>
      <c r="V28" s="4"/>
      <c r="W28" s="4"/>
      <c r="X28" s="4"/>
      <c r="Y28" s="4"/>
      <c r="Z28" s="4"/>
      <c r="AA28" s="4"/>
      <c r="AB28" s="4"/>
    </row>
    <row r="29" spans="2:28">
      <c r="B29" s="49"/>
      <c r="C29" s="43" t="s">
        <v>147</v>
      </c>
      <c r="D29" s="112" t="s">
        <v>37</v>
      </c>
      <c r="E29" s="51">
        <v>2.1179999999999999</v>
      </c>
      <c r="F29" s="113"/>
      <c r="G29" s="49">
        <v>2.1179999999999999</v>
      </c>
      <c r="H29" s="49"/>
      <c r="I29" s="50" t="s">
        <v>296</v>
      </c>
      <c r="J29" s="50" t="s">
        <v>297</v>
      </c>
      <c r="N29" s="4" t="s">
        <v>295</v>
      </c>
      <c r="O29" s="4"/>
      <c r="P29" s="4"/>
      <c r="Q29" s="4"/>
      <c r="R29" s="4"/>
      <c r="S29" s="4"/>
      <c r="T29" s="4"/>
      <c r="U29" s="4"/>
      <c r="V29" s="4"/>
      <c r="W29" s="4"/>
      <c r="X29" s="4"/>
      <c r="Y29" s="4"/>
      <c r="Z29" s="4"/>
      <c r="AA29" s="4"/>
      <c r="AB29" s="4"/>
    </row>
    <row r="30" spans="2:28">
      <c r="B30" s="49"/>
      <c r="C30" s="43" t="s">
        <v>148</v>
      </c>
      <c r="D30" s="112" t="s">
        <v>37</v>
      </c>
      <c r="E30" s="51">
        <v>2.8250000000000002</v>
      </c>
      <c r="F30" s="113"/>
      <c r="G30" s="49">
        <v>2.8250000000000002</v>
      </c>
      <c r="H30" s="49"/>
      <c r="I30" s="50" t="s">
        <v>296</v>
      </c>
      <c r="J30" s="50" t="s">
        <v>297</v>
      </c>
      <c r="N30" s="4"/>
      <c r="O30" s="4"/>
      <c r="P30" s="4"/>
      <c r="Q30" s="4"/>
      <c r="R30" s="4"/>
      <c r="S30" s="4"/>
      <c r="T30" s="4"/>
      <c r="U30" s="4"/>
      <c r="V30" s="4"/>
      <c r="W30" s="4"/>
      <c r="X30" s="4"/>
      <c r="Y30" s="4"/>
      <c r="Z30" s="4"/>
      <c r="AA30" s="4"/>
      <c r="AB30" s="4"/>
    </row>
    <row r="31" spans="2:28">
      <c r="B31" s="49"/>
      <c r="C31" s="43" t="s">
        <v>149</v>
      </c>
      <c r="D31" s="112" t="s">
        <v>37</v>
      </c>
      <c r="E31" s="51">
        <v>3.0990000000000002</v>
      </c>
      <c r="F31" s="113"/>
      <c r="G31" s="49">
        <v>3.0990000000000002</v>
      </c>
      <c r="H31" s="49"/>
      <c r="I31" s="50" t="s">
        <v>296</v>
      </c>
      <c r="J31" s="50" t="s">
        <v>297</v>
      </c>
      <c r="N31" s="4"/>
      <c r="O31" s="4"/>
      <c r="P31" s="4"/>
      <c r="Q31" s="4"/>
      <c r="R31" s="4"/>
      <c r="S31" s="4"/>
      <c r="T31" s="4"/>
      <c r="U31" s="4"/>
      <c r="V31" s="4"/>
      <c r="W31" s="4"/>
      <c r="X31" s="4"/>
      <c r="Y31" s="4"/>
      <c r="Z31" s="4"/>
      <c r="AA31" s="4"/>
      <c r="AB31" s="4"/>
    </row>
    <row r="32" spans="2:28">
      <c r="B32" s="49"/>
      <c r="C32" s="43" t="s">
        <v>152</v>
      </c>
      <c r="D32" s="112" t="s">
        <v>37</v>
      </c>
      <c r="E32" s="51">
        <v>2.7930000000000001</v>
      </c>
      <c r="F32" s="113"/>
      <c r="G32" s="49">
        <v>2.7930000000000001</v>
      </c>
      <c r="H32" s="49"/>
      <c r="I32" s="50" t="s">
        <v>296</v>
      </c>
      <c r="J32" s="50" t="s">
        <v>297</v>
      </c>
      <c r="N32" s="6"/>
      <c r="O32" s="4"/>
      <c r="P32" s="4"/>
      <c r="Q32" s="4"/>
      <c r="R32" s="4"/>
      <c r="S32" s="4"/>
      <c r="T32" s="4"/>
      <c r="U32" s="4"/>
      <c r="V32" s="4"/>
      <c r="W32" s="4"/>
      <c r="X32" s="4"/>
      <c r="Y32" s="4"/>
      <c r="Z32" s="4"/>
      <c r="AA32" s="4"/>
      <c r="AB32" s="4"/>
    </row>
    <row r="33" spans="2:28">
      <c r="B33" s="49"/>
      <c r="C33" s="43" t="s">
        <v>153</v>
      </c>
      <c r="D33" s="112" t="s">
        <v>37</v>
      </c>
      <c r="E33" s="51">
        <v>2.7839999999999998</v>
      </c>
      <c r="F33" s="113"/>
      <c r="G33" s="49">
        <v>2.7839999999999998</v>
      </c>
      <c r="H33" s="49"/>
      <c r="I33" s="50" t="s">
        <v>296</v>
      </c>
      <c r="J33" s="50" t="s">
        <v>297</v>
      </c>
      <c r="N33" s="4"/>
      <c r="O33" s="4"/>
      <c r="P33" s="4"/>
      <c r="Q33" s="4"/>
      <c r="R33" s="4"/>
      <c r="S33" s="4"/>
      <c r="T33" s="4"/>
      <c r="U33" s="4"/>
      <c r="V33" s="4"/>
      <c r="W33" s="4"/>
      <c r="X33" s="4"/>
      <c r="Y33" s="4"/>
      <c r="Z33" s="4"/>
      <c r="AA33" s="4"/>
      <c r="AB33" s="4"/>
    </row>
    <row r="34" spans="2:28">
      <c r="B34" s="49"/>
      <c r="C34" s="43" t="s">
        <v>154</v>
      </c>
      <c r="D34" s="112" t="s">
        <v>37</v>
      </c>
      <c r="E34" s="51">
        <v>3.2250000000000001</v>
      </c>
      <c r="F34" s="113"/>
      <c r="G34" s="49">
        <v>3.2250000000000001</v>
      </c>
      <c r="H34" s="49"/>
      <c r="I34" s="50" t="s">
        <v>296</v>
      </c>
      <c r="J34" s="50" t="s">
        <v>297</v>
      </c>
      <c r="N34" s="4"/>
      <c r="O34" s="4"/>
      <c r="P34" s="4"/>
      <c r="Q34" s="4"/>
      <c r="R34" s="4"/>
      <c r="S34" s="4"/>
      <c r="T34" s="4"/>
      <c r="U34" s="4"/>
      <c r="V34" s="4"/>
      <c r="W34" s="4"/>
      <c r="X34" s="4"/>
      <c r="Y34" s="4"/>
      <c r="Z34" s="4"/>
      <c r="AA34" s="4"/>
      <c r="AB34" s="4"/>
    </row>
    <row r="35" spans="2:28">
      <c r="B35" s="49"/>
      <c r="C35" s="43" t="s">
        <v>155</v>
      </c>
      <c r="D35" s="112" t="s">
        <v>37</v>
      </c>
      <c r="E35" s="51">
        <v>3.3809999999999998</v>
      </c>
      <c r="F35" s="113"/>
      <c r="G35" s="49">
        <v>3.3809999999999998</v>
      </c>
      <c r="H35" s="49"/>
      <c r="I35" s="50" t="s">
        <v>296</v>
      </c>
      <c r="J35" s="50" t="s">
        <v>297</v>
      </c>
    </row>
    <row r="36" spans="2:28">
      <c r="B36" s="49"/>
      <c r="C36" s="43" t="s">
        <v>19</v>
      </c>
      <c r="D36" s="112" t="s">
        <v>37</v>
      </c>
      <c r="E36" s="51">
        <v>3.0350000000000001</v>
      </c>
      <c r="F36" s="113"/>
      <c r="G36" s="49">
        <v>3.0350000000000001</v>
      </c>
      <c r="H36" s="49"/>
      <c r="I36" s="50" t="s">
        <v>296</v>
      </c>
      <c r="J36" s="50" t="s">
        <v>297</v>
      </c>
    </row>
    <row r="37" spans="2:28">
      <c r="B37" s="49"/>
      <c r="C37" s="43" t="s">
        <v>157</v>
      </c>
      <c r="D37" s="112" t="s">
        <v>37</v>
      </c>
      <c r="E37" s="51">
        <v>3.4319999999999999</v>
      </c>
      <c r="F37" s="113"/>
      <c r="G37" s="49">
        <v>3.4319999999999999</v>
      </c>
      <c r="H37" s="49"/>
      <c r="I37" s="50" t="s">
        <v>296</v>
      </c>
      <c r="J37" s="50" t="s">
        <v>297</v>
      </c>
    </row>
    <row r="38" spans="2:28">
      <c r="B38" s="49"/>
      <c r="C38" s="43" t="s">
        <v>158</v>
      </c>
      <c r="D38" s="112" t="s">
        <v>37</v>
      </c>
      <c r="E38" s="51">
        <v>3.1520000000000001</v>
      </c>
      <c r="F38" s="113"/>
      <c r="G38" s="49">
        <v>3.1520000000000001</v>
      </c>
      <c r="H38" s="49"/>
      <c r="I38" s="50" t="s">
        <v>296</v>
      </c>
      <c r="J38" s="50" t="s">
        <v>297</v>
      </c>
    </row>
    <row r="39" spans="2:28">
      <c r="B39" s="49"/>
      <c r="C39" s="43" t="s">
        <v>159</v>
      </c>
      <c r="D39" s="112" t="s">
        <v>37</v>
      </c>
      <c r="E39" s="51">
        <v>2.911</v>
      </c>
      <c r="F39" s="113"/>
      <c r="G39" s="49">
        <v>2.911</v>
      </c>
      <c r="H39" s="49"/>
      <c r="I39" s="50" t="s">
        <v>430</v>
      </c>
      <c r="J39" s="50" t="s">
        <v>297</v>
      </c>
    </row>
    <row r="40" spans="2:28">
      <c r="B40" s="49"/>
      <c r="C40" s="43" t="s">
        <v>160</v>
      </c>
      <c r="D40" s="112" t="s">
        <v>37</v>
      </c>
      <c r="E40" s="51">
        <v>2.7930000000000001</v>
      </c>
      <c r="F40" s="113"/>
      <c r="G40" s="49">
        <v>2.7930000000000001</v>
      </c>
      <c r="H40" s="49"/>
      <c r="I40" s="50" t="s">
        <v>430</v>
      </c>
      <c r="J40" s="50" t="s">
        <v>297</v>
      </c>
    </row>
    <row r="41" spans="2:28">
      <c r="B41" s="49"/>
      <c r="C41" s="43" t="s">
        <v>162</v>
      </c>
      <c r="D41" s="112" t="s">
        <v>37</v>
      </c>
      <c r="E41" s="51">
        <v>2.9470000000000001</v>
      </c>
      <c r="F41" s="113"/>
      <c r="G41" s="49">
        <v>2.9470000000000001</v>
      </c>
      <c r="H41" s="49"/>
      <c r="I41" s="50" t="s">
        <v>296</v>
      </c>
      <c r="J41" s="50" t="s">
        <v>297</v>
      </c>
    </row>
    <row r="42" spans="2:28">
      <c r="B42" s="49"/>
      <c r="C42" s="43" t="s">
        <v>163</v>
      </c>
      <c r="D42" s="112" t="s">
        <v>37</v>
      </c>
      <c r="E42" s="51">
        <v>2.88</v>
      </c>
      <c r="F42" s="113"/>
      <c r="G42" s="49">
        <v>2.88</v>
      </c>
      <c r="H42" s="49"/>
      <c r="I42" s="50" t="s">
        <v>296</v>
      </c>
      <c r="J42" s="50" t="s">
        <v>297</v>
      </c>
    </row>
    <row r="43" spans="2:28">
      <c r="B43" s="49"/>
      <c r="C43" s="43" t="s">
        <v>164</v>
      </c>
      <c r="D43" s="112" t="s">
        <v>37</v>
      </c>
      <c r="E43" s="51">
        <v>2.6880000000000002</v>
      </c>
      <c r="F43" s="113"/>
      <c r="G43" s="49">
        <v>2.6880000000000002</v>
      </c>
      <c r="H43" s="49"/>
      <c r="I43" s="50" t="s">
        <v>296</v>
      </c>
      <c r="J43" s="50" t="s">
        <v>297</v>
      </c>
    </row>
    <row r="44" spans="2:28">
      <c r="B44" s="49"/>
      <c r="C44" s="43" t="s">
        <v>165</v>
      </c>
      <c r="D44" s="112" t="s">
        <v>37</v>
      </c>
      <c r="E44" s="51">
        <v>2.7280000000000002</v>
      </c>
      <c r="F44" s="113"/>
      <c r="G44" s="49">
        <v>2.7280000000000002</v>
      </c>
      <c r="H44" s="49"/>
      <c r="I44" s="50" t="s">
        <v>296</v>
      </c>
      <c r="J44" s="50" t="s">
        <v>297</v>
      </c>
    </row>
    <row r="45" spans="2:28">
      <c r="B45" s="49"/>
      <c r="C45" s="43" t="s">
        <v>166</v>
      </c>
      <c r="D45" s="112" t="s">
        <v>37</v>
      </c>
      <c r="E45" s="51">
        <v>2.5680000000000001</v>
      </c>
      <c r="F45" s="113"/>
      <c r="G45" s="49">
        <v>2.5680000000000001</v>
      </c>
      <c r="H45" s="49"/>
      <c r="I45" s="50" t="s">
        <v>296</v>
      </c>
      <c r="J45" s="50" t="s">
        <v>297</v>
      </c>
    </row>
    <row r="46" spans="2:28">
      <c r="B46" s="49"/>
      <c r="C46" s="43" t="s">
        <v>168</v>
      </c>
      <c r="D46" s="112" t="s">
        <v>37</v>
      </c>
      <c r="E46" s="51">
        <v>2.2989999999999999</v>
      </c>
      <c r="F46" s="113"/>
      <c r="G46" s="49">
        <v>2.2989999999999999</v>
      </c>
      <c r="H46" s="49"/>
      <c r="I46" s="50" t="s">
        <v>439</v>
      </c>
      <c r="J46" s="50" t="s">
        <v>297</v>
      </c>
    </row>
    <row r="47" spans="2:28">
      <c r="B47" s="49"/>
      <c r="C47" s="43" t="s">
        <v>169</v>
      </c>
      <c r="D47" s="112" t="s">
        <v>37</v>
      </c>
      <c r="E47" s="51">
        <v>1.8160000000000001</v>
      </c>
      <c r="F47" s="113"/>
      <c r="G47" s="49">
        <v>1.8160000000000001</v>
      </c>
      <c r="H47" s="49"/>
      <c r="I47" s="50" t="s">
        <v>296</v>
      </c>
      <c r="J47" s="50" t="s">
        <v>297</v>
      </c>
    </row>
    <row r="48" spans="2:28">
      <c r="B48" s="49"/>
      <c r="C48" s="43" t="s">
        <v>170</v>
      </c>
      <c r="D48" s="112" t="s">
        <v>37</v>
      </c>
      <c r="E48" s="51">
        <v>2.02</v>
      </c>
      <c r="F48" s="113"/>
      <c r="G48" s="49">
        <v>2.02</v>
      </c>
      <c r="H48" s="49"/>
      <c r="I48" s="50" t="s">
        <v>296</v>
      </c>
      <c r="J48" s="50" t="s">
        <v>297</v>
      </c>
    </row>
    <row r="49" spans="2:10">
      <c r="B49" s="49"/>
      <c r="C49" s="43" t="s">
        <v>171</v>
      </c>
      <c r="D49" s="112" t="s">
        <v>37</v>
      </c>
      <c r="E49" s="51">
        <v>0.95199999999999996</v>
      </c>
      <c r="F49" s="113"/>
      <c r="G49" s="49">
        <v>0.95199999999999996</v>
      </c>
      <c r="H49" s="49"/>
      <c r="I49" s="50" t="s">
        <v>296</v>
      </c>
      <c r="J49" s="50" t="s">
        <v>297</v>
      </c>
    </row>
    <row r="50" spans="2:10">
      <c r="B50" s="49"/>
      <c r="C50" s="43" t="s">
        <v>172</v>
      </c>
      <c r="D50" s="112" t="s">
        <v>37</v>
      </c>
      <c r="E50" s="51">
        <v>1.0349999999999999</v>
      </c>
      <c r="F50" s="113"/>
      <c r="G50" s="49">
        <v>1.0349999999999999</v>
      </c>
      <c r="H50" s="49"/>
      <c r="I50" s="50" t="s">
        <v>296</v>
      </c>
      <c r="J50" s="50" t="s">
        <v>297</v>
      </c>
    </row>
    <row r="51" spans="2:10">
      <c r="B51" s="49"/>
      <c r="C51" s="43" t="s">
        <v>174</v>
      </c>
      <c r="D51" s="112" t="s">
        <v>37</v>
      </c>
      <c r="E51" s="51">
        <v>2.0179999999999998</v>
      </c>
      <c r="F51" s="113"/>
      <c r="G51" s="49">
        <v>2.0179999999999998</v>
      </c>
      <c r="H51" s="49"/>
      <c r="I51" s="50" t="s">
        <v>296</v>
      </c>
      <c r="J51" s="50" t="s">
        <v>297</v>
      </c>
    </row>
    <row r="52" spans="2:10">
      <c r="B52" s="49"/>
      <c r="C52" s="43" t="s">
        <v>15</v>
      </c>
      <c r="D52" s="112" t="s">
        <v>175</v>
      </c>
      <c r="E52" s="51">
        <v>1.7789999999999999</v>
      </c>
      <c r="F52" s="113">
        <v>2.1339999999999999</v>
      </c>
      <c r="G52" s="49">
        <v>1.7789999999999999</v>
      </c>
      <c r="H52" s="49">
        <v>0.35499999999999998</v>
      </c>
      <c r="I52" s="50" t="s">
        <v>439</v>
      </c>
      <c r="J52" s="50" t="s">
        <v>431</v>
      </c>
    </row>
    <row r="53" spans="2:10">
      <c r="B53" s="49"/>
      <c r="C53" s="43" t="s">
        <v>176</v>
      </c>
      <c r="D53" s="112" t="s">
        <v>177</v>
      </c>
      <c r="E53" s="51">
        <v>56.2</v>
      </c>
      <c r="F53" s="116">
        <v>67.28</v>
      </c>
      <c r="G53" s="117">
        <v>56.2</v>
      </c>
      <c r="H53" s="117">
        <v>11080</v>
      </c>
      <c r="I53" s="50" t="s">
        <v>439</v>
      </c>
      <c r="J53" s="50" t="s">
        <v>433</v>
      </c>
    </row>
    <row r="54" spans="2:10">
      <c r="B54" s="49"/>
      <c r="C54" s="43" t="s">
        <v>17</v>
      </c>
      <c r="D54" s="112" t="s">
        <v>115</v>
      </c>
      <c r="E54" s="51">
        <v>1.53</v>
      </c>
      <c r="F54" s="113">
        <v>1.7250000000000001</v>
      </c>
      <c r="G54" s="49">
        <v>1.53</v>
      </c>
      <c r="H54" s="49">
        <v>0.19500000000000001</v>
      </c>
      <c r="I54" s="50" t="s">
        <v>296</v>
      </c>
      <c r="J54" s="50" t="s">
        <v>258</v>
      </c>
    </row>
    <row r="55" spans="2:10">
      <c r="B55" s="49"/>
      <c r="C55" s="43" t="s">
        <v>181</v>
      </c>
      <c r="D55" s="112" t="s">
        <v>175</v>
      </c>
      <c r="E55" s="51">
        <v>0</v>
      </c>
      <c r="F55" s="113">
        <v>0.39800000000000002</v>
      </c>
      <c r="G55" s="49">
        <v>0</v>
      </c>
      <c r="H55" s="49">
        <v>0.39800000000000002</v>
      </c>
      <c r="I55" s="50" t="s">
        <v>296</v>
      </c>
      <c r="J55" s="50" t="s">
        <v>268</v>
      </c>
    </row>
    <row r="56" spans="2:10">
      <c r="B56" s="49"/>
      <c r="C56" s="43" t="s">
        <v>184</v>
      </c>
      <c r="D56" s="112" t="s">
        <v>175</v>
      </c>
      <c r="E56" s="51">
        <v>0</v>
      </c>
      <c r="F56" s="113">
        <v>1.0389999999999999</v>
      </c>
      <c r="G56" s="49">
        <v>0</v>
      </c>
      <c r="H56" s="49">
        <v>1.0389999999999999</v>
      </c>
      <c r="I56" s="50" t="s">
        <v>390</v>
      </c>
      <c r="J56" s="50" t="s">
        <v>391</v>
      </c>
    </row>
    <row r="57" spans="2:10">
      <c r="B57" s="49"/>
      <c r="C57" s="43" t="s">
        <v>186</v>
      </c>
      <c r="D57" s="112" t="s">
        <v>175</v>
      </c>
      <c r="E57" s="51">
        <v>0</v>
      </c>
      <c r="F57" s="113">
        <v>0.46100000000000002</v>
      </c>
      <c r="G57" s="49">
        <v>0</v>
      </c>
      <c r="H57" s="49">
        <v>0.46100000000000002</v>
      </c>
      <c r="I57" s="50" t="s">
        <v>390</v>
      </c>
      <c r="J57" s="50" t="s">
        <v>391</v>
      </c>
    </row>
    <row r="58" spans="2:10">
      <c r="B58" s="49"/>
      <c r="C58" s="43" t="s">
        <v>187</v>
      </c>
      <c r="D58" s="112" t="s">
        <v>175</v>
      </c>
      <c r="E58" s="51">
        <v>0</v>
      </c>
      <c r="F58" s="113">
        <v>0.85899999999999999</v>
      </c>
      <c r="G58" s="49">
        <v>0</v>
      </c>
      <c r="H58" s="49">
        <v>0.85899999999999999</v>
      </c>
      <c r="I58" s="50" t="s">
        <v>390</v>
      </c>
      <c r="J58" s="50" t="s">
        <v>391</v>
      </c>
    </row>
    <row r="59" spans="2:10">
      <c r="B59" s="43"/>
      <c r="C59" s="54" t="s">
        <v>190</v>
      </c>
      <c r="D59" s="114" t="s">
        <v>175</v>
      </c>
      <c r="E59" s="51">
        <v>0</v>
      </c>
      <c r="F59" s="115">
        <v>0.72299999999999998</v>
      </c>
      <c r="G59" s="54">
        <v>0</v>
      </c>
      <c r="H59" s="54">
        <v>0.72299999999999998</v>
      </c>
      <c r="I59" s="55" t="s">
        <v>390</v>
      </c>
      <c r="J59" s="55" t="s">
        <v>391</v>
      </c>
    </row>
    <row r="60" spans="2:10">
      <c r="B60" s="49" t="s">
        <v>193</v>
      </c>
      <c r="C60" s="43" t="s">
        <v>194</v>
      </c>
      <c r="D60" s="112" t="s">
        <v>195</v>
      </c>
      <c r="E60" s="51">
        <v>8.9999999999999993E-3</v>
      </c>
      <c r="F60" s="113">
        <v>6.2E-2</v>
      </c>
      <c r="G60" s="49">
        <v>8.9999999999999993E-3</v>
      </c>
      <c r="H60" s="49">
        <v>5.2999999999999999E-2</v>
      </c>
      <c r="I60" s="50" t="s">
        <v>370</v>
      </c>
      <c r="J60" s="50" t="s">
        <v>385</v>
      </c>
    </row>
    <row r="61" spans="2:10">
      <c r="B61" s="49"/>
      <c r="C61" s="43" t="s">
        <v>196</v>
      </c>
      <c r="D61" s="112" t="s">
        <v>195</v>
      </c>
      <c r="E61" s="51">
        <v>8.9999999999999993E-3</v>
      </c>
      <c r="F61" s="113">
        <v>5.3999999999999999E-2</v>
      </c>
      <c r="G61" s="49">
        <v>8.9999999999999993E-3</v>
      </c>
      <c r="H61" s="49">
        <v>4.4999999999999998E-2</v>
      </c>
      <c r="I61" s="50" t="s">
        <v>370</v>
      </c>
      <c r="J61" s="50" t="s">
        <v>385</v>
      </c>
    </row>
    <row r="62" spans="2:10">
      <c r="B62" s="49"/>
      <c r="C62" s="43" t="s">
        <v>197</v>
      </c>
      <c r="D62" s="112" t="s">
        <v>195</v>
      </c>
      <c r="E62" s="51">
        <v>6.0000000000000001E-3</v>
      </c>
      <c r="F62" s="113">
        <v>3.5000000000000003E-2</v>
      </c>
      <c r="G62" s="49">
        <v>6.0000000000000001E-3</v>
      </c>
      <c r="H62" s="49">
        <v>2.9000000000000001E-2</v>
      </c>
      <c r="I62" s="50" t="s">
        <v>370</v>
      </c>
      <c r="J62" s="50" t="s">
        <v>385</v>
      </c>
    </row>
    <row r="63" spans="2:10">
      <c r="B63" s="49"/>
      <c r="C63" s="43" t="s">
        <v>198</v>
      </c>
      <c r="D63" s="112" t="s">
        <v>195</v>
      </c>
      <c r="E63" s="51">
        <v>6.0000000000000001E-3</v>
      </c>
      <c r="F63" s="113">
        <v>0.55600000000000005</v>
      </c>
      <c r="G63" s="49">
        <v>6.0000000000000001E-3</v>
      </c>
      <c r="H63" s="49">
        <v>0.55000000000000004</v>
      </c>
      <c r="I63" s="50" t="s">
        <v>370</v>
      </c>
      <c r="J63" s="50" t="s">
        <v>385</v>
      </c>
    </row>
    <row r="64" spans="2:10">
      <c r="B64" s="49"/>
      <c r="C64" s="43" t="s">
        <v>199</v>
      </c>
      <c r="D64" s="112" t="s">
        <v>195</v>
      </c>
      <c r="E64" s="51">
        <v>8.9999999999999993E-3</v>
      </c>
      <c r="F64" s="113">
        <v>7.6999999999999999E-2</v>
      </c>
      <c r="G64" s="49">
        <v>8.9999999999999993E-3</v>
      </c>
      <c r="H64" s="49">
        <v>6.8000000000000005E-2</v>
      </c>
      <c r="I64" s="50" t="s">
        <v>370</v>
      </c>
      <c r="J64" s="50" t="s">
        <v>385</v>
      </c>
    </row>
    <row r="65" spans="2:10">
      <c r="B65" s="43" t="s">
        <v>24</v>
      </c>
      <c r="C65" s="54"/>
      <c r="D65" s="114"/>
      <c r="E65" s="51"/>
      <c r="F65" s="115"/>
      <c r="G65" s="54"/>
      <c r="H65" s="54"/>
      <c r="I65" s="55"/>
      <c r="J65" s="55"/>
    </row>
    <row r="66" spans="2:10">
      <c r="B66" s="49"/>
      <c r="C66" s="49" t="s">
        <v>200</v>
      </c>
      <c r="D66" s="112"/>
      <c r="E66" s="51" t="s">
        <v>303</v>
      </c>
      <c r="F66" s="112" t="s">
        <v>378</v>
      </c>
      <c r="G66" s="50" t="s">
        <v>303</v>
      </c>
      <c r="H66" s="49">
        <v>5.8000000000000003E-2</v>
      </c>
      <c r="I66" s="50" t="s">
        <v>430</v>
      </c>
      <c r="J66" s="50" t="s">
        <v>304</v>
      </c>
    </row>
    <row r="67" spans="2:10">
      <c r="B67" s="49"/>
      <c r="C67" s="49" t="s">
        <v>25</v>
      </c>
      <c r="D67" s="112" t="s">
        <v>117</v>
      </c>
      <c r="E67" s="51">
        <v>0.44800000000000001</v>
      </c>
      <c r="F67" s="113">
        <v>0.53600000000000003</v>
      </c>
      <c r="G67" s="49">
        <v>0.44800000000000001</v>
      </c>
      <c r="H67" s="49">
        <v>8.7999999999999995E-2</v>
      </c>
      <c r="I67" s="50" t="s">
        <v>439</v>
      </c>
      <c r="J67" s="50" t="s">
        <v>448</v>
      </c>
    </row>
    <row r="68" spans="2:10">
      <c r="B68" s="49"/>
      <c r="C68" s="49" t="s">
        <v>28</v>
      </c>
      <c r="D68" s="112" t="s">
        <v>117</v>
      </c>
      <c r="E68" s="51">
        <v>0.27</v>
      </c>
      <c r="F68" s="113">
        <v>0.32800000000000001</v>
      </c>
      <c r="G68" s="49">
        <v>0.27</v>
      </c>
      <c r="H68" s="49">
        <v>5.8000000000000003E-2</v>
      </c>
      <c r="I68" s="50" t="s">
        <v>439</v>
      </c>
      <c r="J68" s="50" t="s">
        <v>448</v>
      </c>
    </row>
    <row r="69" spans="2:10">
      <c r="B69" s="49"/>
      <c r="C69" s="49" t="s">
        <v>201</v>
      </c>
      <c r="D69" s="112" t="s">
        <v>117</v>
      </c>
      <c r="E69" s="51">
        <v>0</v>
      </c>
      <c r="F69" s="113">
        <v>0</v>
      </c>
      <c r="G69" s="49">
        <v>0</v>
      </c>
      <c r="H69" s="49">
        <v>0</v>
      </c>
      <c r="I69" s="50" t="s">
        <v>390</v>
      </c>
      <c r="J69" s="50" t="s">
        <v>449</v>
      </c>
    </row>
    <row r="70" spans="2:10">
      <c r="B70" s="49"/>
      <c r="C70" s="49" t="s">
        <v>202</v>
      </c>
      <c r="D70" s="112" t="s">
        <v>117</v>
      </c>
      <c r="E70" s="51">
        <v>0</v>
      </c>
      <c r="F70" s="113">
        <v>0</v>
      </c>
      <c r="G70" s="49">
        <v>0</v>
      </c>
      <c r="H70" s="49">
        <v>0</v>
      </c>
      <c r="I70" s="50" t="s">
        <v>390</v>
      </c>
      <c r="J70" s="50" t="s">
        <v>449</v>
      </c>
    </row>
    <row r="71" spans="2:10">
      <c r="B71" s="49"/>
      <c r="C71" s="49" t="s">
        <v>20</v>
      </c>
      <c r="D71" s="112" t="s">
        <v>117</v>
      </c>
      <c r="E71" s="51">
        <v>0</v>
      </c>
      <c r="F71" s="113">
        <v>0</v>
      </c>
      <c r="G71" s="49">
        <v>0</v>
      </c>
      <c r="H71" s="49">
        <v>0</v>
      </c>
      <c r="I71" s="50" t="s">
        <v>430</v>
      </c>
      <c r="J71" s="50" t="s">
        <v>449</v>
      </c>
    </row>
    <row r="72" spans="2:10">
      <c r="B72" s="49"/>
      <c r="C72" s="49" t="s">
        <v>203</v>
      </c>
      <c r="D72" s="112" t="s">
        <v>117</v>
      </c>
      <c r="E72" s="51">
        <v>0</v>
      </c>
      <c r="F72" s="113">
        <v>7.0999999999999994E-2</v>
      </c>
      <c r="G72" s="49">
        <v>0</v>
      </c>
      <c r="H72" s="49">
        <v>7.0999999999999994E-2</v>
      </c>
      <c r="I72" s="50" t="s">
        <v>430</v>
      </c>
      <c r="J72" s="50" t="s">
        <v>449</v>
      </c>
    </row>
    <row r="73" spans="2:10">
      <c r="B73" s="43" t="s">
        <v>204</v>
      </c>
      <c r="C73" s="54"/>
      <c r="D73" s="114"/>
      <c r="E73" s="51">
        <v>0</v>
      </c>
      <c r="F73" s="115"/>
      <c r="G73" s="54"/>
      <c r="H73" s="54"/>
      <c r="I73" s="55"/>
      <c r="J73" s="55"/>
    </row>
    <row r="74" spans="2:10">
      <c r="B74" s="54"/>
      <c r="C74" s="49" t="s">
        <v>205</v>
      </c>
      <c r="D74" s="112" t="s">
        <v>177</v>
      </c>
      <c r="E74" s="51">
        <v>21.61</v>
      </c>
      <c r="F74" s="113">
        <v>25.05</v>
      </c>
      <c r="G74" s="49">
        <v>21.61</v>
      </c>
      <c r="H74" s="49">
        <v>3.44</v>
      </c>
      <c r="I74" s="50" t="s">
        <v>439</v>
      </c>
      <c r="J74" s="50" t="s">
        <v>434</v>
      </c>
    </row>
    <row r="75" spans="2:10">
      <c r="B75" s="54"/>
      <c r="C75" s="49" t="s">
        <v>206</v>
      </c>
      <c r="D75" s="112" t="s">
        <v>177</v>
      </c>
      <c r="E75" s="51">
        <v>7.9</v>
      </c>
      <c r="F75" s="113">
        <v>8.8000000000000007</v>
      </c>
      <c r="G75" s="49">
        <v>7.9</v>
      </c>
      <c r="H75" s="49">
        <v>0.9</v>
      </c>
      <c r="I75" s="50" t="s">
        <v>308</v>
      </c>
      <c r="J75" s="50" t="s">
        <v>309</v>
      </c>
    </row>
    <row r="76" spans="2:10">
      <c r="B76" s="58" t="s">
        <v>316</v>
      </c>
      <c r="C76" s="54"/>
      <c r="D76" s="114"/>
      <c r="E76" s="51"/>
      <c r="F76" s="115"/>
      <c r="G76" s="54"/>
      <c r="H76" s="54"/>
      <c r="I76" s="55"/>
      <c r="J76" s="55"/>
    </row>
    <row r="77" spans="2:10">
      <c r="B77" s="54" t="s">
        <v>317</v>
      </c>
      <c r="C77" s="49" t="s">
        <v>450</v>
      </c>
      <c r="D77" s="112" t="s">
        <v>319</v>
      </c>
      <c r="E77" s="113">
        <v>0.14499999999999999</v>
      </c>
      <c r="F77" s="113">
        <v>0.193</v>
      </c>
      <c r="G77" s="49">
        <v>0.14499999999999999</v>
      </c>
      <c r="H77" s="49">
        <v>4.9000000000000002E-2</v>
      </c>
      <c r="I77" s="50" t="s">
        <v>430</v>
      </c>
      <c r="J77" s="50" t="s">
        <v>392</v>
      </c>
    </row>
    <row r="78" spans="2:10">
      <c r="B78" s="54"/>
      <c r="C78" s="49" t="s">
        <v>451</v>
      </c>
      <c r="D78" s="112" t="s">
        <v>319</v>
      </c>
      <c r="E78" s="113">
        <v>0.13400000000000001</v>
      </c>
      <c r="F78" s="113">
        <v>0.17399999999999999</v>
      </c>
      <c r="G78" s="49">
        <v>0.13400000000000001</v>
      </c>
      <c r="H78" s="49">
        <v>0.04</v>
      </c>
      <c r="I78" s="50" t="s">
        <v>430</v>
      </c>
      <c r="J78" s="50" t="s">
        <v>392</v>
      </c>
    </row>
    <row r="79" spans="2:10">
      <c r="B79" s="54"/>
      <c r="C79" s="49" t="s">
        <v>452</v>
      </c>
      <c r="D79" s="112" t="s">
        <v>319</v>
      </c>
      <c r="E79" s="113">
        <v>0.157</v>
      </c>
      <c r="F79" s="113">
        <v>0.20399999999999999</v>
      </c>
      <c r="G79" s="49">
        <v>0.157</v>
      </c>
      <c r="H79" s="49">
        <v>4.7E-2</v>
      </c>
      <c r="I79" s="50" t="s">
        <v>430</v>
      </c>
      <c r="J79" s="50" t="s">
        <v>392</v>
      </c>
    </row>
    <row r="80" spans="2:10">
      <c r="B80" s="54"/>
      <c r="C80" s="49" t="s">
        <v>453</v>
      </c>
      <c r="D80" s="112" t="s">
        <v>319</v>
      </c>
      <c r="E80" s="113">
        <v>0.16700000000000001</v>
      </c>
      <c r="F80" s="113">
        <v>0.218</v>
      </c>
      <c r="G80" s="49">
        <v>0.16700000000000001</v>
      </c>
      <c r="H80" s="49">
        <v>0.05</v>
      </c>
      <c r="I80" s="50" t="s">
        <v>430</v>
      </c>
      <c r="J80" s="50" t="s">
        <v>392</v>
      </c>
    </row>
    <row r="81" spans="2:10">
      <c r="B81" s="54"/>
      <c r="C81" s="49" t="s">
        <v>454</v>
      </c>
      <c r="D81" s="112" t="s">
        <v>319</v>
      </c>
      <c r="E81" s="113">
        <v>0.111</v>
      </c>
      <c r="F81" s="113">
        <v>0.14399999999999999</v>
      </c>
      <c r="G81" s="49">
        <v>0.111</v>
      </c>
      <c r="H81" s="49">
        <v>3.3000000000000002E-2</v>
      </c>
      <c r="I81" s="50" t="s">
        <v>430</v>
      </c>
      <c r="J81" s="50" t="s">
        <v>392</v>
      </c>
    </row>
    <row r="82" spans="2:10">
      <c r="B82" s="54"/>
      <c r="C82" s="49" t="s">
        <v>455</v>
      </c>
      <c r="D82" s="112" t="s">
        <v>319</v>
      </c>
      <c r="E82" s="113">
        <v>8.4000000000000005E-2</v>
      </c>
      <c r="F82" s="113">
        <v>0.124</v>
      </c>
      <c r="G82" s="49">
        <v>8.4000000000000005E-2</v>
      </c>
      <c r="H82" s="49">
        <v>3.3000000000000002E-2</v>
      </c>
      <c r="I82" s="50" t="s">
        <v>439</v>
      </c>
      <c r="J82" s="50" t="s">
        <v>392</v>
      </c>
    </row>
    <row r="83" spans="2:10">
      <c r="B83" s="54"/>
      <c r="C83" s="49" t="s">
        <v>456</v>
      </c>
      <c r="D83" s="112" t="s">
        <v>319</v>
      </c>
      <c r="E83" s="113">
        <v>0.126</v>
      </c>
      <c r="F83" s="113">
        <v>0.16600000000000001</v>
      </c>
      <c r="G83" s="49">
        <v>0.126</v>
      </c>
      <c r="H83" s="49">
        <v>0.04</v>
      </c>
      <c r="I83" s="50" t="s">
        <v>430</v>
      </c>
      <c r="J83" s="50" t="s">
        <v>392</v>
      </c>
    </row>
    <row r="84" spans="2:10">
      <c r="B84" s="54"/>
      <c r="C84" s="49" t="s">
        <v>457</v>
      </c>
      <c r="D84" s="112" t="s">
        <v>319</v>
      </c>
      <c r="E84" s="113">
        <v>0.13600000000000001</v>
      </c>
      <c r="F84" s="113">
        <v>0.18</v>
      </c>
      <c r="G84" s="49">
        <v>0.13600000000000001</v>
      </c>
      <c r="H84" s="49">
        <v>4.2999999999999997E-2</v>
      </c>
      <c r="I84" s="50" t="s">
        <v>430</v>
      </c>
      <c r="J84" s="50" t="s">
        <v>392</v>
      </c>
    </row>
    <row r="85" spans="2:10">
      <c r="B85" s="54"/>
      <c r="C85" s="49" t="s">
        <v>458</v>
      </c>
      <c r="D85" s="112" t="s">
        <v>319</v>
      </c>
      <c r="E85" s="113">
        <v>0.154</v>
      </c>
      <c r="F85" s="113">
        <v>0.20300000000000001</v>
      </c>
      <c r="G85" s="49">
        <v>0.154</v>
      </c>
      <c r="H85" s="49">
        <v>4.9000000000000002E-2</v>
      </c>
      <c r="I85" s="50" t="s">
        <v>430</v>
      </c>
      <c r="J85" s="50" t="s">
        <v>392</v>
      </c>
    </row>
    <row r="86" spans="2:10">
      <c r="B86" s="54"/>
      <c r="C86" s="49" t="s">
        <v>459</v>
      </c>
      <c r="D86" s="112" t="s">
        <v>319</v>
      </c>
      <c r="E86" s="113">
        <v>0.115</v>
      </c>
      <c r="F86" s="113">
        <v>0.15</v>
      </c>
      <c r="G86" s="49">
        <v>0.115</v>
      </c>
      <c r="H86" s="49">
        <v>3.5000000000000003E-2</v>
      </c>
      <c r="I86" s="50" t="s">
        <v>430</v>
      </c>
      <c r="J86" s="50" t="s">
        <v>392</v>
      </c>
    </row>
    <row r="87" spans="2:10">
      <c r="B87" s="54"/>
      <c r="C87" s="49" t="s">
        <v>460</v>
      </c>
      <c r="D87" s="112" t="s">
        <v>319</v>
      </c>
      <c r="E87" s="113">
        <v>0.13200000000000001</v>
      </c>
      <c r="F87" s="113">
        <v>0.14499999999999999</v>
      </c>
      <c r="G87" s="49">
        <v>0.13200000000000001</v>
      </c>
      <c r="H87" s="49">
        <v>1.2999999999999999E-2</v>
      </c>
      <c r="I87" s="50" t="s">
        <v>430</v>
      </c>
      <c r="J87" s="50" t="s">
        <v>392</v>
      </c>
    </row>
    <row r="88" spans="2:10">
      <c r="B88" s="54"/>
      <c r="C88" s="49" t="s">
        <v>461</v>
      </c>
      <c r="D88" s="112" t="s">
        <v>319</v>
      </c>
      <c r="E88" s="113">
        <v>0.13800000000000001</v>
      </c>
      <c r="F88" s="113">
        <v>0.152</v>
      </c>
      <c r="G88" s="49">
        <v>0.13800000000000001</v>
      </c>
      <c r="H88" s="49">
        <v>1.4E-2</v>
      </c>
      <c r="I88" s="50" t="s">
        <v>430</v>
      </c>
      <c r="J88" s="50" t="s">
        <v>392</v>
      </c>
    </row>
    <row r="89" spans="2:10">
      <c r="B89" s="54"/>
      <c r="C89" s="49" t="s">
        <v>462</v>
      </c>
      <c r="D89" s="112" t="s">
        <v>319</v>
      </c>
      <c r="E89" s="113">
        <v>0.112</v>
      </c>
      <c r="F89" s="113">
        <v>0.129</v>
      </c>
      <c r="G89" s="49">
        <v>0.112</v>
      </c>
      <c r="H89" s="49">
        <v>1.7000000000000001E-2</v>
      </c>
      <c r="I89" s="50" t="s">
        <v>430</v>
      </c>
      <c r="J89" s="50" t="s">
        <v>392</v>
      </c>
    </row>
    <row r="90" spans="2:10">
      <c r="B90" s="54"/>
      <c r="C90" s="49" t="s">
        <v>463</v>
      </c>
      <c r="D90" s="112" t="s">
        <v>319</v>
      </c>
      <c r="E90" s="113">
        <v>0.11799999999999999</v>
      </c>
      <c r="F90" s="113">
        <v>0.13600000000000001</v>
      </c>
      <c r="G90" s="49">
        <v>0.11799999999999999</v>
      </c>
      <c r="H90" s="49">
        <v>1.7999999999999999E-2</v>
      </c>
      <c r="I90" s="50" t="s">
        <v>430</v>
      </c>
      <c r="J90" s="50" t="s">
        <v>392</v>
      </c>
    </row>
    <row r="91" spans="2:10">
      <c r="B91" s="54"/>
      <c r="C91" s="49" t="s">
        <v>464</v>
      </c>
      <c r="D91" s="112" t="s">
        <v>319</v>
      </c>
      <c r="E91" s="113">
        <v>0.14699999999999999</v>
      </c>
      <c r="F91" s="113">
        <v>0.17</v>
      </c>
      <c r="G91" s="49">
        <v>0.14699999999999999</v>
      </c>
      <c r="H91" s="49">
        <v>2.3E-2</v>
      </c>
      <c r="I91" s="50" t="s">
        <v>430</v>
      </c>
      <c r="J91" s="50" t="s">
        <v>392</v>
      </c>
    </row>
    <row r="92" spans="2:10">
      <c r="B92" s="54"/>
      <c r="C92" s="49" t="s">
        <v>465</v>
      </c>
      <c r="D92" s="112" t="s">
        <v>319</v>
      </c>
      <c r="E92" s="113">
        <v>7.0000000000000001E-3</v>
      </c>
      <c r="F92" s="113">
        <v>5.3999999999999999E-2</v>
      </c>
      <c r="G92" s="49">
        <v>7.0000000000000001E-3</v>
      </c>
      <c r="H92" s="49">
        <v>4.7E-2</v>
      </c>
      <c r="I92" s="50" t="s">
        <v>430</v>
      </c>
      <c r="J92" s="50" t="s">
        <v>392</v>
      </c>
    </row>
    <row r="93" spans="2:10">
      <c r="B93" s="54"/>
      <c r="C93" s="49" t="s">
        <v>466</v>
      </c>
      <c r="D93" s="112" t="s">
        <v>319</v>
      </c>
      <c r="E93" s="113">
        <v>3.7999999999999999E-2</v>
      </c>
      <c r="F93" s="113">
        <v>9.0999999999999998E-2</v>
      </c>
      <c r="G93" s="49">
        <v>3.7999999999999999E-2</v>
      </c>
      <c r="H93" s="49">
        <v>5.2999999999999999E-2</v>
      </c>
      <c r="I93" s="50" t="s">
        <v>430</v>
      </c>
      <c r="J93" s="50" t="s">
        <v>392</v>
      </c>
    </row>
    <row r="94" spans="2:10">
      <c r="B94" s="54"/>
      <c r="C94" s="49" t="s">
        <v>467</v>
      </c>
      <c r="D94" s="112" t="s">
        <v>319</v>
      </c>
      <c r="E94" s="113">
        <v>2E-3</v>
      </c>
      <c r="F94" s="113">
        <v>2.7E-2</v>
      </c>
      <c r="G94" s="49">
        <v>2E-3</v>
      </c>
      <c r="H94" s="49">
        <v>2.5000000000000001E-2</v>
      </c>
      <c r="I94" s="50" t="s">
        <v>430</v>
      </c>
      <c r="J94" s="50" t="s">
        <v>392</v>
      </c>
    </row>
    <row r="95" spans="2:10">
      <c r="B95" s="54"/>
      <c r="C95" s="49" t="s">
        <v>468</v>
      </c>
      <c r="D95" s="112" t="s">
        <v>319</v>
      </c>
      <c r="E95" s="113">
        <v>2E-3</v>
      </c>
      <c r="F95" s="113">
        <v>1.7999999999999999E-2</v>
      </c>
      <c r="G95" s="49">
        <v>2E-3</v>
      </c>
      <c r="H95" s="49">
        <v>1.6E-2</v>
      </c>
      <c r="I95" s="50" t="s">
        <v>430</v>
      </c>
      <c r="J95" s="50" t="s">
        <v>392</v>
      </c>
    </row>
    <row r="96" spans="2:10">
      <c r="B96" s="54"/>
      <c r="C96" s="49" t="s">
        <v>469</v>
      </c>
      <c r="D96" s="112" t="s">
        <v>319</v>
      </c>
      <c r="E96" s="113">
        <v>0</v>
      </c>
      <c r="F96" s="113">
        <v>0.112</v>
      </c>
      <c r="G96" s="49">
        <v>0</v>
      </c>
      <c r="H96" s="49">
        <v>0.112</v>
      </c>
      <c r="I96" s="50" t="s">
        <v>370</v>
      </c>
      <c r="J96" s="50" t="s">
        <v>383</v>
      </c>
    </row>
    <row r="97" spans="2:10">
      <c r="B97" s="54"/>
      <c r="C97" s="49" t="s">
        <v>470</v>
      </c>
      <c r="D97" s="112" t="s">
        <v>319</v>
      </c>
      <c r="E97" s="113">
        <v>0</v>
      </c>
      <c r="F97" s="113">
        <v>7.0000000000000001E-3</v>
      </c>
      <c r="G97" s="49">
        <v>0</v>
      </c>
      <c r="H97" s="49">
        <v>7.0000000000000001E-3</v>
      </c>
      <c r="I97" s="50" t="s">
        <v>390</v>
      </c>
      <c r="J97" s="50" t="s">
        <v>383</v>
      </c>
    </row>
    <row r="98" spans="2:10">
      <c r="B98" s="54"/>
      <c r="C98" s="49" t="s">
        <v>471</v>
      </c>
      <c r="D98" s="112" t="s">
        <v>319</v>
      </c>
      <c r="E98" s="113">
        <v>0</v>
      </c>
      <c r="F98" s="113">
        <v>0.109</v>
      </c>
      <c r="G98" s="49">
        <v>0</v>
      </c>
      <c r="H98" s="49">
        <v>0.109</v>
      </c>
      <c r="I98" s="50" t="s">
        <v>439</v>
      </c>
      <c r="J98" s="50" t="s">
        <v>392</v>
      </c>
    </row>
    <row r="99" spans="2:10">
      <c r="B99" s="54"/>
      <c r="C99" s="49" t="s">
        <v>472</v>
      </c>
      <c r="D99" s="112" t="s">
        <v>319</v>
      </c>
      <c r="E99" s="113">
        <v>0</v>
      </c>
      <c r="F99" s="113">
        <v>6.7000000000000004E-2</v>
      </c>
      <c r="G99" s="49">
        <v>0</v>
      </c>
      <c r="H99" s="49">
        <v>6.7000000000000004E-2</v>
      </c>
      <c r="I99" s="50" t="s">
        <v>439</v>
      </c>
      <c r="J99" s="50" t="s">
        <v>392</v>
      </c>
    </row>
    <row r="100" spans="2:10">
      <c r="B100" s="54"/>
      <c r="C100" s="49" t="s">
        <v>473</v>
      </c>
      <c r="D100" s="112" t="s">
        <v>319</v>
      </c>
      <c r="E100" s="113">
        <v>0</v>
      </c>
      <c r="F100" s="113">
        <v>3.0000000000000001E-3</v>
      </c>
      <c r="G100" s="49">
        <v>0</v>
      </c>
      <c r="H100" s="49">
        <v>3.0000000000000001E-3</v>
      </c>
      <c r="I100" s="50" t="s">
        <v>439</v>
      </c>
      <c r="J100" s="50" t="s">
        <v>392</v>
      </c>
    </row>
    <row r="101" spans="2:10">
      <c r="B101" s="54" t="s">
        <v>474</v>
      </c>
      <c r="C101" s="49" t="s">
        <v>475</v>
      </c>
      <c r="D101" s="112" t="s">
        <v>319</v>
      </c>
      <c r="E101" s="113">
        <v>0.1125</v>
      </c>
      <c r="F101" s="113">
        <v>0.14580000000000001</v>
      </c>
      <c r="G101" s="49">
        <v>0.1125</v>
      </c>
      <c r="H101" s="49">
        <v>3.3300000000000003E-2</v>
      </c>
      <c r="I101" s="50" t="s">
        <v>439</v>
      </c>
      <c r="J101" s="50" t="s">
        <v>476</v>
      </c>
    </row>
    <row r="102" spans="2:10">
      <c r="B102" s="54" t="s">
        <v>526</v>
      </c>
      <c r="C102" s="49" t="s">
        <v>527</v>
      </c>
      <c r="D102" s="112" t="s">
        <v>319</v>
      </c>
      <c r="E102" s="113">
        <v>6.4000000000000001E-2</v>
      </c>
      <c r="F102" s="113">
        <v>0.08</v>
      </c>
      <c r="G102" s="49">
        <v>6.4000000000000001E-2</v>
      </c>
      <c r="H102" s="49">
        <v>1.6E-2</v>
      </c>
      <c r="I102" s="50" t="s">
        <v>528</v>
      </c>
      <c r="J102" s="50"/>
    </row>
    <row r="103" spans="2:10">
      <c r="B103" s="54" t="s">
        <v>324</v>
      </c>
      <c r="C103" s="49" t="s">
        <v>472</v>
      </c>
      <c r="D103" s="112" t="s">
        <v>319</v>
      </c>
      <c r="E103" s="113">
        <v>0</v>
      </c>
      <c r="F103" s="113">
        <v>3.0999999999999999E-3</v>
      </c>
      <c r="G103" s="49">
        <v>0</v>
      </c>
      <c r="H103" s="49">
        <v>3.0999999999999999E-3</v>
      </c>
      <c r="I103" s="50" t="s">
        <v>439</v>
      </c>
      <c r="J103" s="50" t="s">
        <v>476</v>
      </c>
    </row>
    <row r="104" spans="2:10">
      <c r="B104" s="54" t="s">
        <v>325</v>
      </c>
      <c r="C104" s="49" t="s">
        <v>23</v>
      </c>
      <c r="D104" s="112" t="s">
        <v>319</v>
      </c>
      <c r="E104" s="113">
        <v>0.2177</v>
      </c>
      <c r="F104" s="113">
        <v>0.28739999999999999</v>
      </c>
      <c r="G104" s="49">
        <v>0.2177</v>
      </c>
      <c r="H104" s="49">
        <v>6.9599999999999995E-2</v>
      </c>
      <c r="I104" s="50" t="s">
        <v>439</v>
      </c>
      <c r="J104" s="50" t="s">
        <v>476</v>
      </c>
    </row>
    <row r="105" spans="2:10">
      <c r="B105" s="54"/>
      <c r="C105" s="49" t="s">
        <v>477</v>
      </c>
      <c r="D105" s="112" t="s">
        <v>328</v>
      </c>
      <c r="E105" s="113">
        <v>9.0700000000000003E-2</v>
      </c>
      <c r="F105" s="113">
        <v>0.1197</v>
      </c>
      <c r="G105" s="49">
        <v>9.0700000000000003E-2</v>
      </c>
      <c r="H105" s="49">
        <v>2.9000000000000001E-2</v>
      </c>
      <c r="I105" s="50" t="s">
        <v>439</v>
      </c>
      <c r="J105" s="50" t="s">
        <v>478</v>
      </c>
    </row>
    <row r="106" spans="2:10">
      <c r="B106" s="54"/>
      <c r="C106" s="49" t="s">
        <v>22</v>
      </c>
      <c r="D106" s="112" t="s">
        <v>319</v>
      </c>
      <c r="E106" s="113">
        <v>0</v>
      </c>
      <c r="F106" s="113" t="s">
        <v>447</v>
      </c>
      <c r="G106" s="49"/>
      <c r="H106" s="49"/>
      <c r="I106" s="50"/>
      <c r="J106" s="50"/>
    </row>
    <row r="107" spans="2:10">
      <c r="B107" s="54"/>
      <c r="C107" s="49" t="s">
        <v>130</v>
      </c>
      <c r="D107" s="112" t="s">
        <v>319</v>
      </c>
      <c r="E107" s="113">
        <v>0</v>
      </c>
      <c r="F107" s="113" t="s">
        <v>447</v>
      </c>
      <c r="G107" s="49"/>
      <c r="H107" s="49"/>
      <c r="I107" s="50"/>
      <c r="J107" s="50"/>
    </row>
    <row r="108" spans="2:10">
      <c r="B108" s="54"/>
      <c r="C108" s="54" t="s">
        <v>472</v>
      </c>
      <c r="D108" s="55" t="s">
        <v>319</v>
      </c>
      <c r="E108" s="54">
        <v>0</v>
      </c>
      <c r="F108" s="54">
        <v>0.13730000000000001</v>
      </c>
      <c r="G108" s="54">
        <v>0</v>
      </c>
      <c r="H108" s="54">
        <v>0.13730000000000001</v>
      </c>
      <c r="I108" s="55" t="s">
        <v>439</v>
      </c>
      <c r="J108" s="55" t="s">
        <v>476</v>
      </c>
    </row>
    <row r="109" spans="2:10">
      <c r="B109" s="54" t="s">
        <v>479</v>
      </c>
      <c r="C109" s="54" t="s">
        <v>23</v>
      </c>
      <c r="D109" s="55" t="s">
        <v>328</v>
      </c>
      <c r="E109" s="54">
        <v>1.41E-2</v>
      </c>
      <c r="F109" s="54">
        <v>1.8499999999999999E-2</v>
      </c>
      <c r="G109" s="54">
        <v>1.41E-2</v>
      </c>
      <c r="H109" s="54">
        <v>4.4000000000000003E-3</v>
      </c>
      <c r="I109" s="55" t="s">
        <v>439</v>
      </c>
      <c r="J109" s="55" t="s">
        <v>478</v>
      </c>
    </row>
    <row r="110" spans="2:10">
      <c r="B110" s="54"/>
      <c r="C110" s="54" t="s">
        <v>23</v>
      </c>
      <c r="D110" s="55" t="s">
        <v>319</v>
      </c>
      <c r="E110" s="54">
        <v>0.67649999999999999</v>
      </c>
      <c r="F110" s="54">
        <v>0.8881</v>
      </c>
      <c r="G110" s="54">
        <v>0.67649999999999999</v>
      </c>
      <c r="H110" s="54">
        <v>0.21160000000000001</v>
      </c>
      <c r="I110" s="55" t="s">
        <v>439</v>
      </c>
      <c r="J110" s="55" t="s">
        <v>476</v>
      </c>
    </row>
    <row r="111" spans="2:10">
      <c r="B111" s="54"/>
      <c r="C111" s="54" t="s">
        <v>480</v>
      </c>
      <c r="D111" s="55" t="s">
        <v>328</v>
      </c>
      <c r="E111" s="54">
        <v>2.0000000000000002E-5</v>
      </c>
      <c r="F111" s="54">
        <v>2E-3</v>
      </c>
      <c r="G111" s="54">
        <v>2.0000000000000002E-5</v>
      </c>
      <c r="H111" s="54">
        <v>1.9E-3</v>
      </c>
      <c r="I111" s="55" t="s">
        <v>439</v>
      </c>
      <c r="J111" s="55" t="s">
        <v>478</v>
      </c>
    </row>
    <row r="112" spans="2:10">
      <c r="B112" s="54"/>
      <c r="C112" s="54" t="s">
        <v>480</v>
      </c>
      <c r="D112" s="55" t="s">
        <v>319</v>
      </c>
      <c r="E112" s="54">
        <v>9.5999999999999992E-3</v>
      </c>
      <c r="F112" s="54">
        <v>9.74E-2</v>
      </c>
      <c r="G112" s="54">
        <v>9.5999999999999992E-3</v>
      </c>
      <c r="H112" s="54">
        <v>8.7800000000000003E-2</v>
      </c>
      <c r="I112" s="55" t="s">
        <v>439</v>
      </c>
      <c r="J112" s="55" t="s">
        <v>476</v>
      </c>
    </row>
    <row r="113" spans="2:10">
      <c r="B113" s="54"/>
      <c r="C113" s="54" t="s">
        <v>472</v>
      </c>
      <c r="D113" s="55" t="s">
        <v>328</v>
      </c>
      <c r="E113" s="54">
        <v>0</v>
      </c>
      <c r="F113" s="54">
        <v>8.3999999999999995E-3</v>
      </c>
      <c r="G113" s="54">
        <v>0</v>
      </c>
      <c r="H113" s="54">
        <v>8.3999999999999995E-3</v>
      </c>
      <c r="I113" s="55" t="s">
        <v>439</v>
      </c>
      <c r="J113" s="55" t="s">
        <v>481</v>
      </c>
    </row>
    <row r="114" spans="2:10">
      <c r="B114" s="54"/>
      <c r="C114" s="54" t="s">
        <v>472</v>
      </c>
      <c r="D114" s="55" t="s">
        <v>319</v>
      </c>
      <c r="E114" s="54">
        <v>0</v>
      </c>
      <c r="F114" s="54">
        <v>0.40439999999999998</v>
      </c>
      <c r="G114" s="54">
        <v>0</v>
      </c>
      <c r="H114" s="54">
        <v>0.40439999999999998</v>
      </c>
      <c r="I114" s="55" t="s">
        <v>439</v>
      </c>
      <c r="J114" s="55" t="s">
        <v>476</v>
      </c>
    </row>
    <row r="115" spans="2:10">
      <c r="B115" s="54" t="s">
        <v>329</v>
      </c>
      <c r="C115" s="54" t="s">
        <v>403</v>
      </c>
      <c r="D115" s="55" t="s">
        <v>328</v>
      </c>
      <c r="E115" s="54">
        <v>1.61E-2</v>
      </c>
      <c r="F115" s="54">
        <v>2.0400000000000001E-2</v>
      </c>
      <c r="G115" s="54">
        <v>1.61E-2</v>
      </c>
      <c r="H115" s="54">
        <v>4.3E-3</v>
      </c>
      <c r="I115" s="55" t="s">
        <v>439</v>
      </c>
      <c r="J115" s="55" t="s">
        <v>481</v>
      </c>
    </row>
    <row r="116" spans="2:10">
      <c r="B116" s="54"/>
      <c r="C116" s="54" t="s">
        <v>482</v>
      </c>
      <c r="D116" s="55" t="s">
        <v>328</v>
      </c>
      <c r="E116" s="54">
        <v>5.91E-2</v>
      </c>
      <c r="F116" s="54">
        <v>7.46E-2</v>
      </c>
      <c r="G116" s="54">
        <v>5.91E-2</v>
      </c>
      <c r="H116" s="54">
        <v>1.55E-2</v>
      </c>
      <c r="I116" s="55" t="s">
        <v>439</v>
      </c>
      <c r="J116" s="55" t="s">
        <v>481</v>
      </c>
    </row>
    <row r="117" spans="2:10">
      <c r="B117" s="54" t="s">
        <v>331</v>
      </c>
      <c r="C117" s="54" t="s">
        <v>332</v>
      </c>
      <c r="D117" s="55" t="s">
        <v>328</v>
      </c>
      <c r="E117" s="54">
        <v>2.3E-3</v>
      </c>
      <c r="F117" s="54">
        <v>3.0000000000000001E-3</v>
      </c>
      <c r="G117" s="54">
        <v>2.3E-3</v>
      </c>
      <c r="H117" s="54">
        <v>6.9999999999999999E-4</v>
      </c>
      <c r="I117" s="55" t="s">
        <v>439</v>
      </c>
      <c r="J117" s="55" t="s">
        <v>481</v>
      </c>
    </row>
    <row r="118" spans="2:10">
      <c r="B118" s="54"/>
      <c r="C118" s="54" t="s">
        <v>23</v>
      </c>
      <c r="D118" s="55" t="s">
        <v>328</v>
      </c>
      <c r="E118" s="54">
        <v>6.7599999999999993E-2</v>
      </c>
      <c r="F118" s="54">
        <v>8.8599999999999998E-2</v>
      </c>
      <c r="G118" s="54">
        <v>6.7599999999999993E-2</v>
      </c>
      <c r="H118" s="54">
        <v>2.1000000000000001E-2</v>
      </c>
      <c r="I118" s="55" t="s">
        <v>439</v>
      </c>
      <c r="J118" s="55" t="s">
        <v>478</v>
      </c>
    </row>
    <row r="119" spans="2:10">
      <c r="B119" s="54"/>
      <c r="C119" s="54" t="s">
        <v>483</v>
      </c>
      <c r="D119" s="55" t="s">
        <v>328</v>
      </c>
      <c r="E119" s="54">
        <v>0</v>
      </c>
      <c r="F119" s="54">
        <v>0</v>
      </c>
      <c r="G119" s="54">
        <v>0</v>
      </c>
      <c r="H119" s="54">
        <v>0</v>
      </c>
      <c r="I119" s="55" t="s">
        <v>439</v>
      </c>
      <c r="J119" s="55" t="s">
        <v>481</v>
      </c>
    </row>
    <row r="120" spans="2:10">
      <c r="B120" s="54" t="s">
        <v>335</v>
      </c>
      <c r="C120" s="54" t="s">
        <v>484</v>
      </c>
      <c r="D120" s="55" t="s">
        <v>328</v>
      </c>
      <c r="E120" s="54">
        <v>0</v>
      </c>
      <c r="F120" s="54">
        <v>1.7100000000000001E-2</v>
      </c>
      <c r="G120" s="54">
        <v>0</v>
      </c>
      <c r="H120" s="54">
        <v>1.7100000000000001E-2</v>
      </c>
      <c r="I120" s="55" t="s">
        <v>439</v>
      </c>
      <c r="J120" s="55" t="s">
        <v>481</v>
      </c>
    </row>
    <row r="121" spans="2:10">
      <c r="B121" s="54" t="s">
        <v>485</v>
      </c>
      <c r="C121" s="54" t="s">
        <v>409</v>
      </c>
      <c r="D121" s="55" t="s">
        <v>328</v>
      </c>
      <c r="E121" s="54">
        <v>8.6000000000000007E-2</v>
      </c>
      <c r="F121" s="54">
        <v>0.1086</v>
      </c>
      <c r="G121" s="54">
        <v>8.6000000000000007E-2</v>
      </c>
      <c r="H121" s="54">
        <v>2.2599999999999999E-2</v>
      </c>
      <c r="I121" s="55" t="s">
        <v>439</v>
      </c>
      <c r="J121" s="55" t="s">
        <v>481</v>
      </c>
    </row>
    <row r="122" spans="2:10">
      <c r="B122" s="54"/>
      <c r="C122" s="54" t="s">
        <v>23</v>
      </c>
      <c r="D122" s="55" t="s">
        <v>328</v>
      </c>
      <c r="E122" s="54">
        <v>9.7699999999999995E-2</v>
      </c>
      <c r="F122" s="54">
        <v>0.12870000000000001</v>
      </c>
      <c r="G122" s="54">
        <v>9.7699999999999995E-2</v>
      </c>
      <c r="H122" s="54">
        <v>3.1E-2</v>
      </c>
      <c r="I122" s="55" t="s">
        <v>439</v>
      </c>
      <c r="J122" s="55" t="s">
        <v>478</v>
      </c>
    </row>
    <row r="123" spans="2:10">
      <c r="B123" s="54"/>
      <c r="C123" s="54" t="s">
        <v>480</v>
      </c>
      <c r="D123" s="55" t="s">
        <v>328</v>
      </c>
      <c r="E123" s="54">
        <v>1.6999999999999999E-3</v>
      </c>
      <c r="F123" s="54">
        <v>1.46E-2</v>
      </c>
      <c r="G123" s="54">
        <v>1.6999999999999999E-3</v>
      </c>
      <c r="H123" s="54">
        <v>1.29E-2</v>
      </c>
      <c r="I123" s="55" t="s">
        <v>439</v>
      </c>
      <c r="J123" s="55" t="s">
        <v>478</v>
      </c>
    </row>
    <row r="124" spans="2:10">
      <c r="B124" s="54"/>
      <c r="C124" s="54" t="s">
        <v>486</v>
      </c>
      <c r="D124" s="55" t="s">
        <v>328</v>
      </c>
      <c r="E124" s="54">
        <v>5.1999999999999998E-3</v>
      </c>
      <c r="F124" s="54">
        <v>4.82E-2</v>
      </c>
      <c r="G124" s="54">
        <v>5.1999999999999998E-3</v>
      </c>
      <c r="H124" s="54">
        <v>4.3099999999999999E-2</v>
      </c>
      <c r="I124" s="55" t="s">
        <v>439</v>
      </c>
      <c r="J124" s="55" t="s">
        <v>478</v>
      </c>
    </row>
    <row r="125" spans="2:10">
      <c r="B125" s="54"/>
      <c r="C125" s="54" t="s">
        <v>487</v>
      </c>
      <c r="D125" s="55" t="s">
        <v>328</v>
      </c>
      <c r="E125" s="54">
        <v>0</v>
      </c>
      <c r="F125" s="54">
        <v>8.9200000000000002E-2</v>
      </c>
      <c r="G125" s="54">
        <v>0</v>
      </c>
      <c r="H125" s="54">
        <v>8.9200000000000002E-2</v>
      </c>
      <c r="I125" s="55" t="s">
        <v>439</v>
      </c>
      <c r="J125" s="55" t="s">
        <v>481</v>
      </c>
    </row>
    <row r="126" spans="2:10">
      <c r="B126" s="54"/>
      <c r="C126" s="54" t="s">
        <v>473</v>
      </c>
      <c r="D126" s="55" t="s">
        <v>328</v>
      </c>
      <c r="E126" s="54">
        <v>0</v>
      </c>
      <c r="F126" s="54">
        <v>0</v>
      </c>
      <c r="G126" s="54">
        <v>0</v>
      </c>
      <c r="H126" s="54">
        <v>0</v>
      </c>
      <c r="I126" s="55" t="s">
        <v>439</v>
      </c>
      <c r="J126" s="55" t="s">
        <v>481</v>
      </c>
    </row>
    <row r="127" spans="2:10">
      <c r="B127" s="54" t="s">
        <v>340</v>
      </c>
      <c r="C127" s="54" t="s">
        <v>483</v>
      </c>
      <c r="D127" s="55" t="s">
        <v>328</v>
      </c>
      <c r="E127" s="54">
        <v>0</v>
      </c>
      <c r="F127" s="54">
        <v>0</v>
      </c>
      <c r="G127" s="54">
        <v>0</v>
      </c>
      <c r="H127" s="54">
        <v>0</v>
      </c>
      <c r="I127" s="55" t="s">
        <v>439</v>
      </c>
      <c r="J127" s="55" t="s">
        <v>481</v>
      </c>
    </row>
    <row r="128" spans="2:10">
      <c r="B128" s="54" t="s">
        <v>341</v>
      </c>
      <c r="C128" s="54" t="s">
        <v>483</v>
      </c>
      <c r="D128" s="55" t="s">
        <v>328</v>
      </c>
      <c r="E128" s="54">
        <v>0</v>
      </c>
      <c r="F128" s="54">
        <v>0</v>
      </c>
      <c r="G128" s="54">
        <v>0</v>
      </c>
      <c r="H128" s="54">
        <v>0</v>
      </c>
      <c r="I128" s="55" t="s">
        <v>439</v>
      </c>
      <c r="J128" s="55" t="s">
        <v>481</v>
      </c>
    </row>
    <row r="129" spans="2:10">
      <c r="B129" s="54" t="s">
        <v>488</v>
      </c>
      <c r="C129" s="54" t="s">
        <v>56</v>
      </c>
      <c r="D129" s="55" t="s">
        <v>328</v>
      </c>
      <c r="E129" s="54">
        <v>1.0852999999999999</v>
      </c>
      <c r="F129" s="54">
        <v>1.4200999999999999</v>
      </c>
      <c r="G129" s="54">
        <v>1.0852999999999999</v>
      </c>
      <c r="H129" s="54">
        <v>0.33489999999999998</v>
      </c>
      <c r="I129" s="55" t="s">
        <v>439</v>
      </c>
      <c r="J129" s="55" t="s">
        <v>478</v>
      </c>
    </row>
    <row r="130" spans="2:10">
      <c r="B130" s="54" t="s">
        <v>342</v>
      </c>
      <c r="C130" s="54" t="s">
        <v>489</v>
      </c>
      <c r="D130" s="55" t="s">
        <v>328</v>
      </c>
      <c r="E130" s="54">
        <v>0.20200000000000001</v>
      </c>
      <c r="F130" s="54">
        <v>0.23400000000000001</v>
      </c>
      <c r="G130" s="54">
        <v>0.20200000000000001</v>
      </c>
      <c r="H130" s="54">
        <v>3.2000000000000001E-2</v>
      </c>
      <c r="I130" s="55" t="s">
        <v>430</v>
      </c>
      <c r="J130" s="55" t="s">
        <v>437</v>
      </c>
    </row>
    <row r="131" spans="2:10">
      <c r="B131" s="54"/>
      <c r="C131" s="54" t="s">
        <v>490</v>
      </c>
      <c r="D131" s="55" t="s">
        <v>328</v>
      </c>
      <c r="E131" s="54">
        <v>0.152</v>
      </c>
      <c r="F131" s="54">
        <v>0.17199999999999999</v>
      </c>
      <c r="G131" s="54">
        <v>0.152</v>
      </c>
      <c r="H131" s="54">
        <v>2.1000000000000001E-2</v>
      </c>
      <c r="I131" s="55" t="s">
        <v>430</v>
      </c>
      <c r="J131" s="55" t="s">
        <v>437</v>
      </c>
    </row>
    <row r="132" spans="2:10">
      <c r="B132" s="54"/>
      <c r="C132" s="54" t="s">
        <v>491</v>
      </c>
      <c r="D132" s="55" t="s">
        <v>328</v>
      </c>
      <c r="E132" s="54">
        <v>0.14000000000000001</v>
      </c>
      <c r="F132" s="54">
        <v>0.157</v>
      </c>
      <c r="G132" s="54">
        <v>0.14000000000000001</v>
      </c>
      <c r="H132" s="54">
        <v>1.7999999999999999E-2</v>
      </c>
      <c r="I132" s="55" t="s">
        <v>430</v>
      </c>
      <c r="J132" s="55" t="s">
        <v>437</v>
      </c>
    </row>
    <row r="133" spans="2:10">
      <c r="B133" s="54"/>
      <c r="C133" s="54" t="s">
        <v>438</v>
      </c>
      <c r="D133" s="55" t="s">
        <v>328</v>
      </c>
      <c r="E133" s="54">
        <v>0.16</v>
      </c>
      <c r="F133" s="54">
        <v>0.182</v>
      </c>
      <c r="G133" s="54">
        <v>0.16</v>
      </c>
      <c r="H133" s="54">
        <v>2.1999999999999999E-2</v>
      </c>
      <c r="I133" s="55" t="s">
        <v>430</v>
      </c>
      <c r="J133" s="55" t="s">
        <v>437</v>
      </c>
    </row>
    <row r="134" spans="2:10">
      <c r="B134" s="54" t="s">
        <v>346</v>
      </c>
      <c r="C134" s="54" t="s">
        <v>56</v>
      </c>
      <c r="D134" s="55"/>
      <c r="E134" s="54"/>
      <c r="F134" s="54"/>
      <c r="G134" s="54"/>
      <c r="H134" s="54"/>
      <c r="I134" s="55"/>
      <c r="J134" s="55"/>
    </row>
    <row r="135" spans="2:10">
      <c r="B135" s="54" t="s">
        <v>414</v>
      </c>
      <c r="C135" s="54" t="s">
        <v>492</v>
      </c>
      <c r="D135" s="55" t="s">
        <v>349</v>
      </c>
      <c r="E135" s="54">
        <v>1.0049999999999999</v>
      </c>
      <c r="F135" s="54">
        <v>1.3260000000000001</v>
      </c>
      <c r="G135" s="54">
        <v>1.0049999999999999</v>
      </c>
      <c r="H135" s="54">
        <v>0.32100000000000001</v>
      </c>
      <c r="I135" s="55" t="s">
        <v>369</v>
      </c>
      <c r="J135" s="55" t="s">
        <v>415</v>
      </c>
    </row>
    <row r="136" spans="2:10">
      <c r="B136" s="54"/>
      <c r="C136" s="54" t="s">
        <v>493</v>
      </c>
      <c r="D136" s="55" t="s">
        <v>349</v>
      </c>
      <c r="E136" s="54">
        <v>0.27500000000000002</v>
      </c>
      <c r="F136" s="54">
        <v>0.36299999999999999</v>
      </c>
      <c r="G136" s="54">
        <v>0.27500000000000002</v>
      </c>
      <c r="H136" s="54">
        <v>8.7999999999999995E-2</v>
      </c>
      <c r="I136" s="55" t="s">
        <v>369</v>
      </c>
      <c r="J136" s="55" t="s">
        <v>416</v>
      </c>
    </row>
    <row r="137" spans="2:10">
      <c r="B137" s="54"/>
      <c r="C137" s="54" t="s">
        <v>494</v>
      </c>
      <c r="D137" s="55" t="s">
        <v>349</v>
      </c>
      <c r="E137" s="54">
        <v>0.19400000000000001</v>
      </c>
      <c r="F137" s="54">
        <v>0.25600000000000001</v>
      </c>
      <c r="G137" s="54">
        <v>0.19400000000000001</v>
      </c>
      <c r="H137" s="54">
        <v>6.2E-2</v>
      </c>
      <c r="I137" s="55" t="s">
        <v>369</v>
      </c>
      <c r="J137" s="55" t="s">
        <v>416</v>
      </c>
    </row>
    <row r="138" spans="2:10">
      <c r="B138" s="54"/>
      <c r="C138" s="54" t="s">
        <v>495</v>
      </c>
      <c r="D138" s="55" t="s">
        <v>349</v>
      </c>
      <c r="E138" s="54">
        <v>0.08</v>
      </c>
      <c r="F138" s="54">
        <v>0.105</v>
      </c>
      <c r="G138" s="54">
        <v>0.08</v>
      </c>
      <c r="H138" s="54">
        <v>2.5000000000000001E-2</v>
      </c>
      <c r="I138" s="55" t="s">
        <v>369</v>
      </c>
      <c r="J138" s="55" t="s">
        <v>416</v>
      </c>
    </row>
    <row r="139" spans="2:10">
      <c r="B139" s="54"/>
      <c r="C139" s="54" t="s">
        <v>496</v>
      </c>
      <c r="D139" s="55" t="s">
        <v>349</v>
      </c>
      <c r="E139" s="54">
        <v>6.7000000000000004E-2</v>
      </c>
      <c r="F139" s="54">
        <v>8.7999999999999995E-2</v>
      </c>
      <c r="G139" s="54">
        <v>6.7000000000000004E-2</v>
      </c>
      <c r="H139" s="54">
        <v>2.1000000000000001E-2</v>
      </c>
      <c r="I139" s="55" t="s">
        <v>369</v>
      </c>
      <c r="J139" s="55" t="s">
        <v>416</v>
      </c>
    </row>
    <row r="140" spans="2:10">
      <c r="B140" s="54"/>
      <c r="C140" s="54" t="s">
        <v>497</v>
      </c>
      <c r="D140" s="55" t="s">
        <v>349</v>
      </c>
      <c r="E140" s="54">
        <v>6.5000000000000002E-2</v>
      </c>
      <c r="F140" s="54">
        <v>8.5000000000000006E-2</v>
      </c>
      <c r="G140" s="54">
        <v>6.5000000000000002E-2</v>
      </c>
      <c r="H140" s="54">
        <v>2.1000000000000001E-2</v>
      </c>
      <c r="I140" s="55" t="s">
        <v>369</v>
      </c>
      <c r="J140" s="55" t="s">
        <v>416</v>
      </c>
    </row>
    <row r="141" spans="2:10">
      <c r="B141" s="54"/>
      <c r="C141" s="54" t="s">
        <v>498</v>
      </c>
      <c r="D141" s="55" t="s">
        <v>349</v>
      </c>
      <c r="E141" s="54">
        <v>1.2999999999999999E-2</v>
      </c>
      <c r="F141" s="54">
        <v>1.7000000000000001E-2</v>
      </c>
      <c r="G141" s="54">
        <v>1.2999999999999999E-2</v>
      </c>
      <c r="H141" s="54">
        <v>4.0000000000000001E-3</v>
      </c>
      <c r="I141" s="55" t="s">
        <v>369</v>
      </c>
      <c r="J141" s="55" t="s">
        <v>417</v>
      </c>
    </row>
    <row r="142" spans="2:10">
      <c r="B142" s="54"/>
      <c r="C142" s="54" t="s">
        <v>499</v>
      </c>
      <c r="D142" s="55" t="s">
        <v>349</v>
      </c>
      <c r="E142" s="54">
        <v>0</v>
      </c>
      <c r="F142" s="54">
        <v>8.9999999999999993E-3</v>
      </c>
      <c r="G142" s="54">
        <v>0</v>
      </c>
      <c r="H142" s="54">
        <v>8.9999999999999993E-3</v>
      </c>
      <c r="I142" s="55" t="s">
        <v>369</v>
      </c>
      <c r="J142" s="55" t="s">
        <v>417</v>
      </c>
    </row>
    <row r="143" spans="2:10">
      <c r="B143" s="54"/>
      <c r="C143" s="54" t="s">
        <v>500</v>
      </c>
      <c r="D143" s="55" t="s">
        <v>349</v>
      </c>
      <c r="E143" s="54">
        <v>4.0000000000000001E-3</v>
      </c>
      <c r="F143" s="54">
        <v>1.0999999999999999E-2</v>
      </c>
      <c r="G143" s="54">
        <v>4.0000000000000001E-3</v>
      </c>
      <c r="H143" s="54">
        <v>8.0000000000000002E-3</v>
      </c>
      <c r="I143" s="55" t="s">
        <v>369</v>
      </c>
      <c r="J143" s="55" t="s">
        <v>394</v>
      </c>
    </row>
    <row r="144" spans="2:10">
      <c r="B144" s="54"/>
      <c r="C144" s="54" t="s">
        <v>501</v>
      </c>
      <c r="D144" s="55" t="s">
        <v>349</v>
      </c>
      <c r="E144" s="54">
        <v>3.1E-2</v>
      </c>
      <c r="F144" s="54">
        <v>4.1000000000000002E-2</v>
      </c>
      <c r="G144" s="54">
        <v>3.1E-2</v>
      </c>
      <c r="H144" s="54">
        <v>0.01</v>
      </c>
      <c r="I144" s="55" t="s">
        <v>369</v>
      </c>
      <c r="J144" s="55" t="s">
        <v>418</v>
      </c>
    </row>
    <row r="145" spans="2:10">
      <c r="B145" s="54"/>
      <c r="C145" s="54" t="s">
        <v>502</v>
      </c>
      <c r="D145" s="55" t="s">
        <v>349</v>
      </c>
      <c r="E145" s="54">
        <v>2.3E-2</v>
      </c>
      <c r="F145" s="54">
        <v>3.1E-2</v>
      </c>
      <c r="G145" s="54">
        <v>2.3E-2</v>
      </c>
      <c r="H145" s="54">
        <v>7.0000000000000001E-3</v>
      </c>
      <c r="I145" s="55" t="s">
        <v>369</v>
      </c>
      <c r="J145" s="55" t="s">
        <v>418</v>
      </c>
    </row>
    <row r="146" spans="2:10">
      <c r="B146" s="54"/>
      <c r="C146" s="54" t="s">
        <v>503</v>
      </c>
      <c r="D146" s="55" t="s">
        <v>349</v>
      </c>
      <c r="E146" s="54">
        <v>1.6E-2</v>
      </c>
      <c r="F146" s="54">
        <v>2.1000000000000001E-2</v>
      </c>
      <c r="G146" s="54">
        <v>1.6E-2</v>
      </c>
      <c r="H146" s="54">
        <v>5.0000000000000001E-3</v>
      </c>
      <c r="I146" s="55" t="s">
        <v>369</v>
      </c>
      <c r="J146" s="55" t="s">
        <v>418</v>
      </c>
    </row>
    <row r="147" spans="2:10">
      <c r="B147" s="54"/>
      <c r="C147" s="54" t="s">
        <v>504</v>
      </c>
      <c r="D147" s="55" t="s">
        <v>349</v>
      </c>
      <c r="E147" s="54">
        <v>2.3E-2</v>
      </c>
      <c r="F147" s="54">
        <v>3.1E-2</v>
      </c>
      <c r="G147" s="54">
        <v>2.3E-2</v>
      </c>
      <c r="H147" s="54">
        <v>7.0000000000000001E-3</v>
      </c>
      <c r="I147" s="55" t="s">
        <v>369</v>
      </c>
      <c r="J147" s="55" t="s">
        <v>418</v>
      </c>
    </row>
    <row r="148" spans="2:10">
      <c r="B148" s="54"/>
      <c r="C148" s="54" t="s">
        <v>505</v>
      </c>
      <c r="D148" s="55" t="s">
        <v>349</v>
      </c>
      <c r="E148" s="54">
        <v>1.7999999999999999E-2</v>
      </c>
      <c r="F148" s="54">
        <v>2.1999999999999999E-2</v>
      </c>
      <c r="G148" s="54">
        <v>1.7999999999999999E-2</v>
      </c>
      <c r="H148" s="54">
        <v>4.0000000000000001E-3</v>
      </c>
      <c r="I148" s="55" t="s">
        <v>369</v>
      </c>
      <c r="J148" s="55" t="s">
        <v>419</v>
      </c>
    </row>
    <row r="149" spans="2:10">
      <c r="B149" s="54"/>
      <c r="C149" s="54" t="s">
        <v>506</v>
      </c>
      <c r="D149" s="55" t="s">
        <v>349</v>
      </c>
      <c r="E149" s="54">
        <v>5.0000000000000001E-3</v>
      </c>
      <c r="F149" s="54">
        <v>7.0000000000000001E-3</v>
      </c>
      <c r="G149" s="54">
        <v>5.0000000000000001E-3</v>
      </c>
      <c r="H149" s="54">
        <v>1E-3</v>
      </c>
      <c r="I149" s="55" t="s">
        <v>369</v>
      </c>
      <c r="J149" s="55" t="s">
        <v>419</v>
      </c>
    </row>
    <row r="150" spans="2:10">
      <c r="B150" s="54"/>
      <c r="C150" s="54" t="s">
        <v>507</v>
      </c>
      <c r="D150" s="55" t="s">
        <v>349</v>
      </c>
      <c r="E150" s="54">
        <v>5.0000000000000001E-3</v>
      </c>
      <c r="F150" s="54">
        <v>7.0000000000000001E-3</v>
      </c>
      <c r="G150" s="54">
        <v>5.0000000000000001E-3</v>
      </c>
      <c r="H150" s="54">
        <v>1E-3</v>
      </c>
      <c r="I150" s="55" t="s">
        <v>369</v>
      </c>
      <c r="J150" s="55" t="s">
        <v>419</v>
      </c>
    </row>
    <row r="151" spans="2:10">
      <c r="B151" s="54"/>
      <c r="C151" s="54" t="s">
        <v>508</v>
      </c>
      <c r="D151" s="55" t="s">
        <v>349</v>
      </c>
      <c r="E151" s="54">
        <v>0.43099999999999999</v>
      </c>
      <c r="F151" s="54">
        <v>0.55000000000000004</v>
      </c>
      <c r="G151" s="54">
        <v>0.43099999999999999</v>
      </c>
      <c r="H151" s="54">
        <v>0.11899999999999999</v>
      </c>
      <c r="I151" s="55" t="s">
        <v>369</v>
      </c>
      <c r="J151" s="55" t="s">
        <v>421</v>
      </c>
    </row>
    <row r="152" spans="2:10">
      <c r="B152" s="54" t="s">
        <v>361</v>
      </c>
      <c r="C152" s="54" t="s">
        <v>509</v>
      </c>
      <c r="D152" s="55" t="s">
        <v>349</v>
      </c>
      <c r="E152" s="54">
        <v>0.161</v>
      </c>
      <c r="F152" s="54">
        <v>0.21199999999999999</v>
      </c>
      <c r="G152" s="54">
        <v>0.161</v>
      </c>
      <c r="H152" s="54">
        <v>5.0999999999999997E-2</v>
      </c>
      <c r="I152" s="55" t="s">
        <v>369</v>
      </c>
      <c r="J152" s="55" t="s">
        <v>422</v>
      </c>
    </row>
    <row r="153" spans="2:10">
      <c r="B153" s="54"/>
      <c r="C153" s="54" t="s">
        <v>510</v>
      </c>
      <c r="D153" s="55" t="s">
        <v>349</v>
      </c>
      <c r="E153" s="54">
        <v>9.2999999999999999E-2</v>
      </c>
      <c r="F153" s="54">
        <v>0.122</v>
      </c>
      <c r="G153" s="54">
        <v>9.2999999999999999E-2</v>
      </c>
      <c r="H153" s="54">
        <v>2.9000000000000001E-2</v>
      </c>
      <c r="I153" s="55" t="s">
        <v>369</v>
      </c>
      <c r="J153" s="55" t="s">
        <v>422</v>
      </c>
    </row>
    <row r="154" spans="2:10">
      <c r="B154" s="54"/>
      <c r="C154" s="54" t="s">
        <v>511</v>
      </c>
      <c r="D154" s="55" t="s">
        <v>349</v>
      </c>
      <c r="E154" s="54">
        <v>9.1999999999999998E-2</v>
      </c>
      <c r="F154" s="54">
        <v>0.121</v>
      </c>
      <c r="G154" s="54">
        <v>9.1999999999999998E-2</v>
      </c>
      <c r="H154" s="54">
        <v>2.9000000000000001E-2</v>
      </c>
      <c r="I154" s="55" t="s">
        <v>369</v>
      </c>
      <c r="J154" s="55" t="s">
        <v>422</v>
      </c>
    </row>
    <row r="155" spans="2:10">
      <c r="B155" s="54"/>
      <c r="C155" s="54" t="s">
        <v>512</v>
      </c>
      <c r="D155" s="55" t="s">
        <v>349</v>
      </c>
      <c r="E155" s="54">
        <v>8.3000000000000004E-2</v>
      </c>
      <c r="F155" s="54">
        <v>0.109</v>
      </c>
      <c r="G155" s="54">
        <v>8.3000000000000004E-2</v>
      </c>
      <c r="H155" s="54">
        <v>0.02</v>
      </c>
      <c r="I155" s="55" t="s">
        <v>369</v>
      </c>
      <c r="J155" s="55" t="s">
        <v>422</v>
      </c>
    </row>
    <row r="156" spans="2:10">
      <c r="B156" s="54"/>
      <c r="C156" s="54" t="s">
        <v>513</v>
      </c>
      <c r="D156" s="55" t="s">
        <v>349</v>
      </c>
      <c r="E156" s="54">
        <v>0.02</v>
      </c>
      <c r="F156" s="54">
        <v>2.7E-2</v>
      </c>
      <c r="G156" s="54">
        <v>0.02</v>
      </c>
      <c r="H156" s="54">
        <v>7.0000000000000001E-3</v>
      </c>
      <c r="I156" s="55" t="s">
        <v>398</v>
      </c>
      <c r="J156" s="55" t="s">
        <v>423</v>
      </c>
    </row>
    <row r="157" spans="2:10">
      <c r="B157" s="54"/>
      <c r="C157" s="54" t="s">
        <v>514</v>
      </c>
      <c r="D157" s="55" t="s">
        <v>349</v>
      </c>
      <c r="E157" s="54">
        <v>0</v>
      </c>
      <c r="F157" s="54">
        <v>1.4999999999999999E-2</v>
      </c>
      <c r="G157" s="54">
        <v>0</v>
      </c>
      <c r="H157" s="54">
        <v>1.4999999999999999E-2</v>
      </c>
      <c r="I157" s="55" t="s">
        <v>398</v>
      </c>
      <c r="J157" s="55" t="s">
        <v>423</v>
      </c>
    </row>
    <row r="158" spans="2:10">
      <c r="B158" s="54"/>
      <c r="C158" s="54" t="s">
        <v>515</v>
      </c>
      <c r="D158" s="55" t="s">
        <v>349</v>
      </c>
      <c r="E158" s="54">
        <v>5.0000000000000001E-3</v>
      </c>
      <c r="F158" s="54">
        <v>1.7999999999999999E-2</v>
      </c>
      <c r="G158" s="54">
        <v>5.0000000000000001E-3</v>
      </c>
      <c r="H158" s="54">
        <v>1.2999999999999999E-2</v>
      </c>
      <c r="I158" s="55" t="s">
        <v>398</v>
      </c>
      <c r="J158" s="55" t="s">
        <v>423</v>
      </c>
    </row>
    <row r="159" spans="2:10">
      <c r="B159" s="54"/>
      <c r="C159" s="54" t="s">
        <v>516</v>
      </c>
      <c r="D159" s="55" t="s">
        <v>349</v>
      </c>
      <c r="E159" s="54">
        <v>4.1000000000000002E-2</v>
      </c>
      <c r="F159" s="54">
        <v>5.3999999999999999E-2</v>
      </c>
      <c r="G159" s="54">
        <v>4.1000000000000002E-2</v>
      </c>
      <c r="H159" s="54">
        <v>0.129</v>
      </c>
      <c r="I159" s="55" t="s">
        <v>369</v>
      </c>
      <c r="J159" s="55" t="s">
        <v>424</v>
      </c>
    </row>
    <row r="160" spans="2:10">
      <c r="B160" s="54"/>
      <c r="C160" s="54" t="s">
        <v>517</v>
      </c>
      <c r="D160" s="55" t="s">
        <v>349</v>
      </c>
      <c r="E160" s="54">
        <v>3.9E-2</v>
      </c>
      <c r="F160" s="54">
        <v>5.1999999999999998E-2</v>
      </c>
      <c r="G160" s="54">
        <v>3.9E-2</v>
      </c>
      <c r="H160" s="54">
        <v>0.125</v>
      </c>
      <c r="I160" s="55" t="s">
        <v>369</v>
      </c>
      <c r="J160" s="55" t="s">
        <v>424</v>
      </c>
    </row>
    <row r="161" spans="2:10">
      <c r="B161" s="54"/>
      <c r="C161" s="54" t="s">
        <v>518</v>
      </c>
      <c r="D161" s="55" t="s">
        <v>349</v>
      </c>
      <c r="E161" s="54">
        <v>2.4E-2</v>
      </c>
      <c r="F161" s="54">
        <v>3.2000000000000001E-2</v>
      </c>
      <c r="G161" s="54">
        <v>2.4E-2</v>
      </c>
      <c r="H161" s="54">
        <v>8.0000000000000002E-3</v>
      </c>
      <c r="I161" s="55" t="s">
        <v>369</v>
      </c>
      <c r="J161" s="55" t="s">
        <v>424</v>
      </c>
    </row>
    <row r="162" spans="2:10">
      <c r="B162" s="54"/>
      <c r="C162" s="54" t="s">
        <v>519</v>
      </c>
      <c r="D162" s="55" t="s">
        <v>349</v>
      </c>
      <c r="E162" s="54">
        <v>0.02</v>
      </c>
      <c r="F162" s="54">
        <v>2.7E-2</v>
      </c>
      <c r="G162" s="54">
        <v>0.02</v>
      </c>
      <c r="H162" s="54">
        <v>7.0000000000000001E-3</v>
      </c>
      <c r="I162" s="55" t="s">
        <v>369</v>
      </c>
      <c r="J162" s="55" t="s">
        <v>424</v>
      </c>
    </row>
    <row r="163" spans="2:10">
      <c r="B163" s="54"/>
      <c r="C163" s="54" t="s">
        <v>520</v>
      </c>
      <c r="D163" s="55" t="s">
        <v>349</v>
      </c>
      <c r="E163" s="54">
        <v>2.4E-2</v>
      </c>
      <c r="F163" s="54">
        <v>3.2000000000000001E-2</v>
      </c>
      <c r="G163" s="54">
        <v>2.4E-2</v>
      </c>
      <c r="H163" s="54">
        <v>8.0000000000000002E-3</v>
      </c>
      <c r="I163" s="55" t="s">
        <v>369</v>
      </c>
      <c r="J163" s="55" t="s">
        <v>424</v>
      </c>
    </row>
    <row r="164" spans="2:10">
      <c r="B164" s="54"/>
      <c r="C164" s="54" t="s">
        <v>521</v>
      </c>
      <c r="D164" s="55" t="s">
        <v>349</v>
      </c>
      <c r="E164" s="54">
        <v>2.5999999999999999E-2</v>
      </c>
      <c r="F164" s="54">
        <v>3.2000000000000001E-2</v>
      </c>
      <c r="G164" s="54">
        <v>2.5999999999999999E-2</v>
      </c>
      <c r="H164" s="54">
        <v>6.0000000000000001E-3</v>
      </c>
      <c r="I164" s="55" t="s">
        <v>369</v>
      </c>
      <c r="J164" s="55" t="s">
        <v>425</v>
      </c>
    </row>
    <row r="165" spans="2:10">
      <c r="B165" s="54"/>
      <c r="C165" s="54" t="s">
        <v>522</v>
      </c>
      <c r="D165" s="55" t="s">
        <v>349</v>
      </c>
      <c r="E165" s="54">
        <v>8.9999999999999993E-3</v>
      </c>
      <c r="F165" s="54">
        <v>1.2E-2</v>
      </c>
      <c r="G165" s="54">
        <v>8.9999999999999993E-3</v>
      </c>
      <c r="H165" s="54">
        <v>2E-3</v>
      </c>
      <c r="I165" s="55" t="s">
        <v>369</v>
      </c>
      <c r="J165" s="55" t="s">
        <v>425</v>
      </c>
    </row>
    <row r="166" spans="2:10">
      <c r="B166" s="54"/>
      <c r="C166" s="54" t="s">
        <v>523</v>
      </c>
      <c r="D166" s="55" t="s">
        <v>349</v>
      </c>
      <c r="E166" s="54">
        <v>8.9999999999999993E-3</v>
      </c>
      <c r="F166" s="54">
        <v>1.2E-2</v>
      </c>
      <c r="G166" s="54">
        <v>8.9999999999999993E-3</v>
      </c>
      <c r="H166" s="54">
        <v>2E-3</v>
      </c>
      <c r="I166" s="55" t="s">
        <v>369</v>
      </c>
      <c r="J166" s="55" t="s">
        <v>425</v>
      </c>
    </row>
    <row r="167" spans="2:10">
      <c r="B167" s="54" t="s">
        <v>219</v>
      </c>
      <c r="C167" s="54" t="s">
        <v>56</v>
      </c>
      <c r="D167" s="55"/>
      <c r="E167" s="54"/>
      <c r="F167" s="54"/>
      <c r="G167" s="54"/>
      <c r="H167" s="54"/>
      <c r="I167" s="55"/>
      <c r="J167" s="55"/>
    </row>
    <row r="168" spans="2:10">
      <c r="B168" s="54"/>
      <c r="C168" s="54" t="s">
        <v>220</v>
      </c>
      <c r="D168" s="55" t="s">
        <v>37</v>
      </c>
      <c r="E168" s="54">
        <v>1</v>
      </c>
      <c r="F168" s="54">
        <v>1</v>
      </c>
      <c r="G168" s="111" t="s">
        <v>524</v>
      </c>
      <c r="H168" s="111" t="s">
        <v>524</v>
      </c>
      <c r="I168" s="55" t="s">
        <v>369</v>
      </c>
      <c r="J168" s="55" t="s">
        <v>368</v>
      </c>
    </row>
    <row r="169" spans="2:10">
      <c r="B169" s="54"/>
      <c r="C169" s="54" t="s">
        <v>221</v>
      </c>
      <c r="D169" s="55" t="s">
        <v>37</v>
      </c>
      <c r="E169" s="54">
        <v>1</v>
      </c>
      <c r="F169" s="54">
        <v>1</v>
      </c>
      <c r="G169" s="111" t="s">
        <v>524</v>
      </c>
      <c r="H169" s="111" t="s">
        <v>524</v>
      </c>
      <c r="I169" s="55" t="s">
        <v>369</v>
      </c>
      <c r="J169" s="55" t="s">
        <v>368</v>
      </c>
    </row>
    <row r="170" spans="2:10">
      <c r="B170" s="54"/>
      <c r="C170" s="54" t="s">
        <v>32</v>
      </c>
      <c r="D170" s="55" t="s">
        <v>37</v>
      </c>
      <c r="E170" s="54">
        <v>1760</v>
      </c>
      <c r="F170" s="54">
        <v>1760</v>
      </c>
      <c r="G170" s="111" t="s">
        <v>524</v>
      </c>
      <c r="H170" s="111" t="s">
        <v>524</v>
      </c>
      <c r="I170" s="55" t="s">
        <v>369</v>
      </c>
      <c r="J170" s="55" t="s">
        <v>368</v>
      </c>
    </row>
    <row r="171" spans="2:10">
      <c r="B171" s="54"/>
      <c r="C171" s="54" t="s">
        <v>222</v>
      </c>
      <c r="D171" s="55" t="s">
        <v>37</v>
      </c>
      <c r="E171" s="54">
        <v>14800</v>
      </c>
      <c r="F171" s="54">
        <v>14800</v>
      </c>
      <c r="G171" s="111" t="s">
        <v>524</v>
      </c>
      <c r="H171" s="111" t="s">
        <v>524</v>
      </c>
      <c r="I171" s="55" t="s">
        <v>439</v>
      </c>
      <c r="J171" s="55" t="s">
        <v>368</v>
      </c>
    </row>
    <row r="172" spans="2:10">
      <c r="B172" s="54"/>
      <c r="C172" s="54" t="s">
        <v>33</v>
      </c>
      <c r="D172" s="55" t="s">
        <v>37</v>
      </c>
      <c r="E172" s="54">
        <v>677</v>
      </c>
      <c r="F172" s="54">
        <v>677</v>
      </c>
      <c r="G172" s="111" t="s">
        <v>524</v>
      </c>
      <c r="H172" s="111" t="s">
        <v>524</v>
      </c>
      <c r="I172" s="55" t="s">
        <v>369</v>
      </c>
      <c r="J172" s="55" t="s">
        <v>368</v>
      </c>
    </row>
    <row r="173" spans="2:10">
      <c r="B173" s="54"/>
      <c r="C173" s="54" t="s">
        <v>223</v>
      </c>
      <c r="D173" s="55" t="s">
        <v>37</v>
      </c>
      <c r="E173" s="54">
        <v>3170</v>
      </c>
      <c r="F173" s="54">
        <v>3170</v>
      </c>
      <c r="G173" s="111" t="s">
        <v>524</v>
      </c>
      <c r="H173" s="111" t="s">
        <v>524</v>
      </c>
      <c r="I173" s="55" t="s">
        <v>369</v>
      </c>
      <c r="J173" s="55" t="s">
        <v>368</v>
      </c>
    </row>
    <row r="174" spans="2:10">
      <c r="B174" s="54"/>
      <c r="C174" s="54" t="s">
        <v>224</v>
      </c>
      <c r="D174" s="55" t="s">
        <v>37</v>
      </c>
      <c r="E174" s="54">
        <v>1300</v>
      </c>
      <c r="F174" s="54">
        <v>1300</v>
      </c>
      <c r="G174" s="111" t="s">
        <v>524</v>
      </c>
      <c r="H174" s="111" t="s">
        <v>524</v>
      </c>
      <c r="I174" s="55" t="s">
        <v>369</v>
      </c>
      <c r="J174" s="55" t="s">
        <v>368</v>
      </c>
    </row>
    <row r="175" spans="2:10">
      <c r="B175" s="54"/>
      <c r="C175" s="54" t="s">
        <v>225</v>
      </c>
      <c r="D175" s="55" t="s">
        <v>37</v>
      </c>
      <c r="E175" s="54">
        <v>4800</v>
      </c>
      <c r="F175" s="54">
        <v>4800</v>
      </c>
      <c r="G175" s="111" t="s">
        <v>524</v>
      </c>
      <c r="H175" s="111" t="s">
        <v>524</v>
      </c>
      <c r="I175" s="55" t="s">
        <v>369</v>
      </c>
      <c r="J175" s="55" t="s">
        <v>368</v>
      </c>
    </row>
    <row r="176" spans="2:10">
      <c r="B176" s="54"/>
      <c r="C176" s="54" t="s">
        <v>226</v>
      </c>
      <c r="D176" s="55" t="s">
        <v>37</v>
      </c>
      <c r="E176" s="54">
        <v>3</v>
      </c>
      <c r="F176" s="54">
        <v>3</v>
      </c>
      <c r="G176" s="111" t="s">
        <v>524</v>
      </c>
      <c r="H176" s="111" t="s">
        <v>524</v>
      </c>
      <c r="I176" s="55" t="s">
        <v>430</v>
      </c>
      <c r="J176" s="55" t="s">
        <v>368</v>
      </c>
    </row>
    <row r="177" spans="2:10">
      <c r="B177" s="54"/>
      <c r="C177" s="54" t="s">
        <v>227</v>
      </c>
      <c r="D177" s="55" t="s">
        <v>37</v>
      </c>
      <c r="E177" s="54">
        <v>3943</v>
      </c>
      <c r="F177" s="54">
        <v>3943</v>
      </c>
      <c r="G177" s="111" t="s">
        <v>524</v>
      </c>
      <c r="H177" s="111" t="s">
        <v>524</v>
      </c>
      <c r="I177" s="55" t="s">
        <v>369</v>
      </c>
      <c r="J177" s="55" t="s">
        <v>368</v>
      </c>
    </row>
    <row r="178" spans="2:10">
      <c r="B178" s="54"/>
      <c r="C178" s="54" t="s">
        <v>525</v>
      </c>
      <c r="D178" s="55" t="s">
        <v>37</v>
      </c>
      <c r="E178" s="54">
        <v>1923</v>
      </c>
      <c r="F178" s="54">
        <v>1923</v>
      </c>
      <c r="G178" s="111" t="s">
        <v>524</v>
      </c>
      <c r="H178" s="111" t="s">
        <v>524</v>
      </c>
      <c r="I178" s="55" t="s">
        <v>439</v>
      </c>
      <c r="J178" s="55" t="s">
        <v>368</v>
      </c>
    </row>
    <row r="179" spans="2:10">
      <c r="B179" s="54"/>
      <c r="C179" s="54" t="s">
        <v>229</v>
      </c>
      <c r="D179" s="55" t="s">
        <v>37</v>
      </c>
      <c r="E179" s="54">
        <v>1624</v>
      </c>
      <c r="F179" s="54">
        <v>1624</v>
      </c>
      <c r="G179" s="111" t="s">
        <v>524</v>
      </c>
      <c r="H179" s="111" t="s">
        <v>524</v>
      </c>
      <c r="I179" s="55" t="s">
        <v>369</v>
      </c>
      <c r="J179" s="55" t="s">
        <v>368</v>
      </c>
    </row>
    <row r="180" spans="2:10">
      <c r="B180" s="54"/>
      <c r="C180" s="54" t="s">
        <v>230</v>
      </c>
      <c r="D180" s="55" t="s">
        <v>37</v>
      </c>
      <c r="E180" s="54">
        <v>1674</v>
      </c>
      <c r="F180" s="54">
        <v>1674</v>
      </c>
      <c r="G180" s="111" t="s">
        <v>524</v>
      </c>
      <c r="H180" s="111" t="s">
        <v>524</v>
      </c>
      <c r="I180" s="55" t="s">
        <v>430</v>
      </c>
      <c r="J180" s="55" t="s">
        <v>368</v>
      </c>
    </row>
    <row r="181" spans="2:10">
      <c r="B181" s="54"/>
      <c r="C181" s="54" t="s">
        <v>231</v>
      </c>
      <c r="D181" s="55" t="s">
        <v>37</v>
      </c>
      <c r="E181" s="54">
        <v>1924</v>
      </c>
      <c r="F181" s="54">
        <v>1924</v>
      </c>
      <c r="G181" s="111" t="s">
        <v>524</v>
      </c>
      <c r="H181" s="111" t="s">
        <v>524</v>
      </c>
      <c r="I181" s="55" t="s">
        <v>369</v>
      </c>
      <c r="J181" s="55" t="s">
        <v>368</v>
      </c>
    </row>
    <row r="182" spans="2:10">
      <c r="B182" s="54"/>
      <c r="C182" s="54" t="s">
        <v>232</v>
      </c>
      <c r="D182" s="55" t="s">
        <v>37</v>
      </c>
      <c r="E182" s="54">
        <v>2127</v>
      </c>
      <c r="F182" s="54">
        <v>2127</v>
      </c>
      <c r="G182" s="111" t="s">
        <v>524</v>
      </c>
      <c r="H182" s="111" t="s">
        <v>524</v>
      </c>
      <c r="I182" s="55" t="s">
        <v>369</v>
      </c>
      <c r="J182" s="55" t="s">
        <v>368</v>
      </c>
    </row>
    <row r="183" spans="2:10">
      <c r="B183" s="54"/>
      <c r="C183" s="54" t="s">
        <v>233</v>
      </c>
      <c r="D183" s="55" t="s">
        <v>37</v>
      </c>
      <c r="E183" s="54">
        <v>2473</v>
      </c>
      <c r="F183" s="54">
        <v>2473</v>
      </c>
      <c r="G183" s="111" t="s">
        <v>524</v>
      </c>
      <c r="H183" s="111" t="s">
        <v>524</v>
      </c>
      <c r="I183" s="55" t="s">
        <v>369</v>
      </c>
      <c r="J183" s="55" t="s">
        <v>368</v>
      </c>
    </row>
    <row r="184" spans="2:10">
      <c r="B184" s="54"/>
      <c r="C184" s="54" t="s">
        <v>234</v>
      </c>
      <c r="D184" s="55" t="s">
        <v>37</v>
      </c>
      <c r="E184" s="54">
        <v>2059</v>
      </c>
      <c r="F184" s="54">
        <v>2059</v>
      </c>
      <c r="G184" s="111" t="s">
        <v>524</v>
      </c>
      <c r="H184" s="111" t="s">
        <v>524</v>
      </c>
      <c r="I184" s="55" t="s">
        <v>430</v>
      </c>
      <c r="J184" s="55" t="s">
        <v>368</v>
      </c>
    </row>
    <row r="185" spans="2:10">
      <c r="B185" s="54"/>
      <c r="C185" s="54" t="s">
        <v>235</v>
      </c>
      <c r="D185" s="55" t="s">
        <v>37</v>
      </c>
      <c r="E185" s="54">
        <v>1273</v>
      </c>
      <c r="F185" s="54">
        <v>1273</v>
      </c>
      <c r="G185" s="111" t="s">
        <v>524</v>
      </c>
      <c r="H185" s="111" t="s">
        <v>524</v>
      </c>
      <c r="I185" s="55" t="s">
        <v>369</v>
      </c>
      <c r="J185" s="55" t="s">
        <v>368</v>
      </c>
    </row>
    <row r="186" spans="2:10">
      <c r="B186" s="54"/>
      <c r="C186" s="54" t="s">
        <v>237</v>
      </c>
      <c r="D186" s="55" t="s">
        <v>37</v>
      </c>
      <c r="E186" s="54">
        <v>1282</v>
      </c>
      <c r="F186" s="54">
        <v>1282</v>
      </c>
      <c r="G186" s="111" t="s">
        <v>524</v>
      </c>
      <c r="H186" s="111" t="s">
        <v>524</v>
      </c>
      <c r="I186" s="55" t="s">
        <v>369</v>
      </c>
      <c r="J186" s="55" t="s">
        <v>368</v>
      </c>
    </row>
    <row r="187" spans="2:10">
      <c r="B187" s="54"/>
      <c r="C187" s="54" t="s">
        <v>238</v>
      </c>
      <c r="D187" s="55" t="s">
        <v>37</v>
      </c>
      <c r="E187" s="54">
        <v>547</v>
      </c>
      <c r="F187" s="54">
        <v>547</v>
      </c>
      <c r="G187" s="111" t="s">
        <v>524</v>
      </c>
      <c r="H187" s="111" t="s">
        <v>524</v>
      </c>
      <c r="I187" s="55" t="s">
        <v>369</v>
      </c>
      <c r="J187" s="55" t="s">
        <v>368</v>
      </c>
    </row>
    <row r="188" spans="2:10">
      <c r="B188" s="54"/>
      <c r="C188" s="54" t="s">
        <v>239</v>
      </c>
      <c r="D188" s="55" t="s">
        <v>37</v>
      </c>
      <c r="E188" s="54">
        <v>1945</v>
      </c>
      <c r="F188" s="54">
        <v>1945</v>
      </c>
      <c r="G188" s="111" t="s">
        <v>524</v>
      </c>
      <c r="H188" s="111" t="s">
        <v>524</v>
      </c>
      <c r="I188" s="55" t="s">
        <v>430</v>
      </c>
      <c r="J188" s="55" t="s">
        <v>368</v>
      </c>
    </row>
    <row r="189" spans="2:10">
      <c r="B189" s="54"/>
      <c r="C189" s="54" t="s">
        <v>240</v>
      </c>
      <c r="D189" s="55" t="s">
        <v>37</v>
      </c>
      <c r="E189" s="54">
        <v>676</v>
      </c>
      <c r="F189" s="54">
        <v>676</v>
      </c>
      <c r="G189" s="111" t="s">
        <v>524</v>
      </c>
      <c r="H189" s="111" t="s">
        <v>524</v>
      </c>
      <c r="I189" s="55" t="s">
        <v>369</v>
      </c>
      <c r="J189" s="55" t="s">
        <v>368</v>
      </c>
    </row>
    <row r="190" spans="2:10">
      <c r="B190" s="54"/>
      <c r="C190" s="54" t="s">
        <v>241</v>
      </c>
      <c r="D190" s="55" t="s">
        <v>37</v>
      </c>
      <c r="E190" s="54">
        <v>3985</v>
      </c>
      <c r="F190" s="54">
        <v>3985</v>
      </c>
      <c r="G190" s="111" t="s">
        <v>524</v>
      </c>
      <c r="H190" s="111" t="s">
        <v>524</v>
      </c>
      <c r="I190" s="55" t="s">
        <v>369</v>
      </c>
      <c r="J190" s="55" t="s">
        <v>368</v>
      </c>
    </row>
    <row r="191" spans="2:10">
      <c r="B191" s="54"/>
      <c r="C191" s="54" t="s">
        <v>242</v>
      </c>
      <c r="D191" s="55" t="s">
        <v>37</v>
      </c>
      <c r="E191" s="54">
        <v>573</v>
      </c>
      <c r="F191" s="54">
        <v>573</v>
      </c>
      <c r="G191" s="111" t="s">
        <v>524</v>
      </c>
      <c r="H191" s="111" t="s">
        <v>524</v>
      </c>
      <c r="I191" s="55" t="s">
        <v>369</v>
      </c>
      <c r="J191" s="55" t="s">
        <v>368</v>
      </c>
    </row>
    <row r="192" spans="2:10">
      <c r="B192" s="54"/>
      <c r="C192" s="54" t="s">
        <v>244</v>
      </c>
      <c r="D192" s="55" t="s">
        <v>37</v>
      </c>
      <c r="E192" s="54">
        <v>3</v>
      </c>
      <c r="F192" s="54">
        <v>3</v>
      </c>
      <c r="G192" s="111" t="s">
        <v>524</v>
      </c>
      <c r="H192" s="111" t="s">
        <v>524</v>
      </c>
      <c r="I192" s="55" t="s">
        <v>369</v>
      </c>
      <c r="J192" s="55" t="s">
        <v>368</v>
      </c>
    </row>
    <row r="193" spans="2:10">
      <c r="B193" s="54"/>
      <c r="C193" s="54" t="s">
        <v>246</v>
      </c>
      <c r="D193" s="55" t="s">
        <v>37</v>
      </c>
      <c r="E193" s="54">
        <v>3</v>
      </c>
      <c r="F193" s="54">
        <v>3</v>
      </c>
      <c r="G193" s="111" t="s">
        <v>524</v>
      </c>
      <c r="H193" s="111" t="s">
        <v>524</v>
      </c>
      <c r="I193" s="55" t="s">
        <v>369</v>
      </c>
      <c r="J193" s="55" t="s">
        <v>368</v>
      </c>
    </row>
    <row r="194" spans="2:10">
      <c r="B194" s="54"/>
      <c r="C194" s="54" t="s">
        <v>247</v>
      </c>
      <c r="D194" s="55" t="s">
        <v>37</v>
      </c>
      <c r="E194" s="54">
        <v>5</v>
      </c>
      <c r="F194" s="54">
        <v>5</v>
      </c>
      <c r="G194" s="111" t="s">
        <v>524</v>
      </c>
      <c r="H194" s="111" t="s">
        <v>524</v>
      </c>
      <c r="I194" s="55" t="s">
        <v>430</v>
      </c>
      <c r="J194" s="55" t="s">
        <v>368</v>
      </c>
    </row>
    <row r="195" spans="2:10">
      <c r="B195" s="54"/>
      <c r="C195" s="54" t="s">
        <v>248</v>
      </c>
      <c r="D195" s="55" t="s">
        <v>37</v>
      </c>
      <c r="E195" s="54">
        <v>5</v>
      </c>
      <c r="F195" s="54">
        <v>5</v>
      </c>
      <c r="G195" s="111" t="s">
        <v>524</v>
      </c>
      <c r="H195" s="111" t="s">
        <v>524</v>
      </c>
      <c r="I195" s="55" t="s">
        <v>430</v>
      </c>
      <c r="J195" s="55" t="s">
        <v>368</v>
      </c>
    </row>
    <row r="196" spans="2:10">
      <c r="B196" s="54"/>
      <c r="C196" s="54" t="s">
        <v>249</v>
      </c>
      <c r="D196" s="55" t="s">
        <v>37</v>
      </c>
      <c r="E196" s="54">
        <v>1</v>
      </c>
      <c r="F196" s="54">
        <v>1</v>
      </c>
      <c r="G196" s="111" t="s">
        <v>524</v>
      </c>
      <c r="H196" s="111" t="s">
        <v>524</v>
      </c>
      <c r="I196" s="55" t="s">
        <v>369</v>
      </c>
      <c r="J196" s="55" t="s">
        <v>368</v>
      </c>
    </row>
    <row r="197" spans="2:10">
      <c r="B197" s="54"/>
      <c r="C197" s="54" t="s">
        <v>34</v>
      </c>
      <c r="D197" s="55" t="s">
        <v>37</v>
      </c>
      <c r="E197" s="54">
        <v>28</v>
      </c>
      <c r="F197" s="54">
        <v>28</v>
      </c>
      <c r="G197" s="111" t="s">
        <v>524</v>
      </c>
      <c r="H197" s="111" t="s">
        <v>524</v>
      </c>
      <c r="I197" s="55" t="s">
        <v>369</v>
      </c>
      <c r="J197" s="55" t="s">
        <v>368</v>
      </c>
    </row>
    <row r="198" spans="2:10">
      <c r="B198" s="54"/>
      <c r="C198" s="54" t="s">
        <v>250</v>
      </c>
      <c r="D198" s="55" t="s">
        <v>37</v>
      </c>
      <c r="E198" s="54">
        <v>265</v>
      </c>
      <c r="F198" s="54">
        <v>265</v>
      </c>
      <c r="G198" s="111" t="s">
        <v>524</v>
      </c>
      <c r="H198" s="111" t="s">
        <v>524</v>
      </c>
      <c r="I198" s="55" t="s">
        <v>369</v>
      </c>
      <c r="J198" s="55" t="s">
        <v>368</v>
      </c>
    </row>
    <row r="199" spans="2:10">
      <c r="B199" s="54"/>
      <c r="C199" s="54" t="s">
        <v>251</v>
      </c>
      <c r="D199" s="55" t="s">
        <v>37</v>
      </c>
      <c r="E199" s="54">
        <v>23500</v>
      </c>
      <c r="F199" s="54">
        <v>23500</v>
      </c>
      <c r="G199" s="111" t="s">
        <v>524</v>
      </c>
      <c r="H199" s="111" t="s">
        <v>524</v>
      </c>
      <c r="I199" s="55" t="s">
        <v>439</v>
      </c>
      <c r="J199" s="55" t="s">
        <v>368</v>
      </c>
    </row>
  </sheetData>
  <hyperlinks>
    <hyperlink ref="N7" r:id="rId1"/>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297"/>
  <sheetViews>
    <sheetView showGridLines="0" showRowColHeaders="0" topLeftCell="A2" zoomScale="90" zoomScaleNormal="90" workbookViewId="0">
      <selection activeCell="E3" sqref="E3"/>
    </sheetView>
  </sheetViews>
  <sheetFormatPr defaultColWidth="10.875" defaultRowHeight="15.75"/>
  <cols>
    <col min="1" max="1" width="6.25" customWidth="1"/>
    <col min="2" max="2" width="32.25" customWidth="1"/>
    <col min="3" max="3" width="45.75" customWidth="1"/>
    <col min="4" max="4" width="16.75" style="2" bestFit="1" customWidth="1"/>
    <col min="5" max="6" width="18.25" customWidth="1"/>
    <col min="7" max="7" width="15.5" customWidth="1"/>
    <col min="8" max="8" width="14.875" customWidth="1"/>
    <col min="9" max="9" width="10.875" style="2"/>
    <col min="10" max="10" width="13.375" style="2" customWidth="1"/>
  </cols>
  <sheetData>
    <row r="1" spans="2:24" ht="36" customHeight="1"/>
    <row r="2" spans="2:24" ht="63">
      <c r="B2" s="17" t="s">
        <v>104</v>
      </c>
      <c r="C2" s="18" t="s">
        <v>105</v>
      </c>
      <c r="D2" s="19" t="s">
        <v>8</v>
      </c>
      <c r="E2" s="19" t="s">
        <v>252</v>
      </c>
      <c r="F2" s="19" t="s">
        <v>253</v>
      </c>
      <c r="G2" s="19" t="s">
        <v>254</v>
      </c>
      <c r="H2" s="19" t="s">
        <v>255</v>
      </c>
      <c r="I2" s="20" t="s">
        <v>256</v>
      </c>
      <c r="J2" s="20" t="s">
        <v>105</v>
      </c>
      <c r="K2" s="42"/>
      <c r="L2" s="8" t="s">
        <v>257</v>
      </c>
      <c r="M2" s="4"/>
      <c r="N2" s="4"/>
      <c r="O2" s="4"/>
      <c r="P2" s="4"/>
      <c r="Q2" s="4"/>
      <c r="R2" s="4"/>
      <c r="S2" s="4"/>
      <c r="T2" s="4"/>
      <c r="U2" s="4"/>
      <c r="V2" s="4"/>
      <c r="W2" s="4"/>
      <c r="X2" s="4"/>
    </row>
    <row r="3" spans="2:24">
      <c r="B3" s="43" t="s">
        <v>110</v>
      </c>
      <c r="C3" s="44"/>
      <c r="D3" s="46"/>
      <c r="E3" s="46"/>
      <c r="F3" s="46"/>
      <c r="G3" s="45"/>
      <c r="H3" s="45"/>
      <c r="I3" s="48"/>
      <c r="J3" s="48"/>
      <c r="K3" s="42"/>
      <c r="L3" s="4"/>
      <c r="M3" s="4"/>
      <c r="N3" s="4"/>
      <c r="O3" s="4"/>
      <c r="P3" s="4"/>
      <c r="Q3" s="4"/>
      <c r="R3" s="4"/>
      <c r="S3" s="4"/>
      <c r="T3" s="4"/>
      <c r="U3" s="4"/>
      <c r="V3" s="4"/>
      <c r="W3" s="4"/>
      <c r="X3" s="4"/>
    </row>
    <row r="4" spans="2:24">
      <c r="B4" s="49"/>
      <c r="C4" s="43" t="s">
        <v>22</v>
      </c>
      <c r="D4" s="112" t="s">
        <v>115</v>
      </c>
      <c r="E4" s="51">
        <v>2.1760000000000002</v>
      </c>
      <c r="F4" s="113">
        <v>2.8210000000000002</v>
      </c>
      <c r="G4" s="49">
        <v>2.1760000000000002</v>
      </c>
      <c r="H4" s="49">
        <v>0.64500000000000002</v>
      </c>
      <c r="I4" s="50" t="s">
        <v>439</v>
      </c>
      <c r="J4" s="50" t="s">
        <v>440</v>
      </c>
      <c r="K4" s="53"/>
      <c r="L4" s="6" t="s">
        <v>259</v>
      </c>
      <c r="M4" s="4"/>
      <c r="N4" s="4"/>
      <c r="O4" s="4"/>
      <c r="P4" s="4"/>
      <c r="Q4" s="4"/>
      <c r="R4" s="4"/>
      <c r="S4" s="4"/>
      <c r="T4" s="4"/>
      <c r="U4" s="4"/>
      <c r="V4" s="4"/>
      <c r="W4" s="4"/>
      <c r="X4" s="4"/>
    </row>
    <row r="5" spans="2:24">
      <c r="B5" s="49"/>
      <c r="C5" s="43" t="s">
        <v>395</v>
      </c>
      <c r="D5" s="112" t="s">
        <v>115</v>
      </c>
      <c r="E5" s="51">
        <v>2.2330000000000001</v>
      </c>
      <c r="F5" s="113">
        <v>2.8839999999999999</v>
      </c>
      <c r="G5" s="49">
        <v>2.2330000000000001</v>
      </c>
      <c r="H5" s="49">
        <v>0.65100000000000002</v>
      </c>
      <c r="I5" s="50" t="s">
        <v>369</v>
      </c>
      <c r="J5" s="50" t="s">
        <v>394</v>
      </c>
      <c r="K5" s="53"/>
      <c r="L5" s="7" t="s">
        <v>262</v>
      </c>
      <c r="M5" s="4"/>
      <c r="N5" s="4"/>
      <c r="O5" s="4"/>
      <c r="P5" s="4"/>
      <c r="Q5" s="4"/>
      <c r="R5" s="4"/>
      <c r="S5" s="4"/>
      <c r="T5" s="4"/>
      <c r="U5" s="4"/>
      <c r="V5" s="4"/>
      <c r="W5" s="4"/>
      <c r="X5" s="4"/>
    </row>
    <row r="6" spans="2:24">
      <c r="B6" s="49"/>
      <c r="C6" s="43" t="s">
        <v>120</v>
      </c>
      <c r="D6" s="112" t="s">
        <v>115</v>
      </c>
      <c r="E6" s="51">
        <v>2.4140000000000001</v>
      </c>
      <c r="F6" s="113">
        <v>3.073</v>
      </c>
      <c r="G6" s="49">
        <v>2.4140000000000001</v>
      </c>
      <c r="H6" s="49">
        <v>0.65900000000000003</v>
      </c>
      <c r="I6" s="50" t="s">
        <v>439</v>
      </c>
      <c r="J6" s="50" t="s">
        <v>440</v>
      </c>
      <c r="K6" s="53"/>
      <c r="L6" s="4"/>
      <c r="M6" s="4"/>
      <c r="N6" s="4"/>
      <c r="O6" s="4"/>
      <c r="P6" s="4"/>
      <c r="Q6" s="4"/>
      <c r="R6" s="4"/>
      <c r="S6" s="4"/>
      <c r="T6" s="4"/>
      <c r="U6" s="4"/>
      <c r="V6" s="4"/>
      <c r="W6" s="4"/>
      <c r="X6" s="4"/>
    </row>
    <row r="7" spans="2:24">
      <c r="B7" s="49"/>
      <c r="C7" s="43" t="s">
        <v>374</v>
      </c>
      <c r="D7" s="112" t="s">
        <v>115</v>
      </c>
      <c r="E7" s="51">
        <v>2.8000000000000001E-2</v>
      </c>
      <c r="F7" s="113">
        <v>0.55000000000000004</v>
      </c>
      <c r="G7" s="49">
        <v>2.8000000000000001E-2</v>
      </c>
      <c r="H7" s="49">
        <v>0.52200000000000002</v>
      </c>
      <c r="I7" s="50" t="s">
        <v>439</v>
      </c>
      <c r="J7" s="50" t="s">
        <v>440</v>
      </c>
      <c r="K7" s="53"/>
      <c r="L7" s="4"/>
      <c r="M7" s="4"/>
      <c r="N7" s="4"/>
      <c r="O7" s="4"/>
      <c r="P7" s="4"/>
      <c r="Q7" s="4"/>
      <c r="R7" s="4"/>
      <c r="S7" s="4"/>
      <c r="T7" s="4"/>
      <c r="U7" s="4"/>
      <c r="V7" s="4"/>
      <c r="W7" s="4"/>
      <c r="X7" s="4"/>
    </row>
    <row r="8" spans="2:24">
      <c r="B8" s="49"/>
      <c r="C8" s="43" t="s">
        <v>375</v>
      </c>
      <c r="D8" s="112" t="s">
        <v>115</v>
      </c>
      <c r="E8" s="51">
        <v>0.38600000000000001</v>
      </c>
      <c r="F8" s="113">
        <v>0.92800000000000005</v>
      </c>
      <c r="G8" s="49">
        <v>0.38600000000000001</v>
      </c>
      <c r="H8" s="49">
        <v>0.54200000000000004</v>
      </c>
      <c r="I8" s="50" t="s">
        <v>439</v>
      </c>
      <c r="J8" s="50" t="s">
        <v>440</v>
      </c>
      <c r="K8" s="53"/>
      <c r="L8" s="6" t="s">
        <v>266</v>
      </c>
      <c r="M8" s="4"/>
      <c r="N8" s="4"/>
      <c r="O8" s="4"/>
      <c r="P8" s="4"/>
      <c r="Q8" s="4"/>
      <c r="R8" s="4"/>
      <c r="S8" s="4"/>
      <c r="T8" s="4"/>
      <c r="U8" s="4"/>
      <c r="V8" s="4"/>
      <c r="W8" s="4"/>
      <c r="X8" s="4"/>
    </row>
    <row r="9" spans="2:24">
      <c r="B9" s="49"/>
      <c r="C9" s="43" t="s">
        <v>23</v>
      </c>
      <c r="D9" s="112" t="s">
        <v>115</v>
      </c>
      <c r="E9" s="51">
        <v>2.468</v>
      </c>
      <c r="F9" s="113">
        <v>3.2559999999999998</v>
      </c>
      <c r="G9" s="49">
        <v>2.468</v>
      </c>
      <c r="H9" s="49">
        <v>0.78700000000000003</v>
      </c>
      <c r="I9" s="50" t="s">
        <v>439</v>
      </c>
      <c r="J9" s="50" t="s">
        <v>440</v>
      </c>
      <c r="K9" s="53"/>
      <c r="L9" s="4" t="s">
        <v>269</v>
      </c>
      <c r="M9" s="4"/>
      <c r="N9" s="4"/>
      <c r="O9" s="4"/>
      <c r="P9" s="4"/>
      <c r="Q9" s="4"/>
      <c r="R9" s="4"/>
      <c r="S9" s="4"/>
      <c r="T9" s="4"/>
      <c r="U9" s="4"/>
      <c r="V9" s="4"/>
      <c r="W9" s="4"/>
      <c r="X9" s="4"/>
    </row>
    <row r="10" spans="2:24">
      <c r="B10" s="49"/>
      <c r="C10" s="43" t="s">
        <v>397</v>
      </c>
      <c r="D10" s="112" t="s">
        <v>115</v>
      </c>
      <c r="E10" s="51">
        <v>2.5139999999999998</v>
      </c>
      <c r="F10" s="113">
        <v>3.3090000000000002</v>
      </c>
      <c r="G10" s="49">
        <v>2.5139999999999998</v>
      </c>
      <c r="H10" s="49">
        <v>0.79600000000000004</v>
      </c>
      <c r="I10" s="50" t="s">
        <v>369</v>
      </c>
      <c r="J10" s="50" t="s">
        <v>394</v>
      </c>
      <c r="K10" s="53"/>
      <c r="L10" s="4" t="s">
        <v>271</v>
      </c>
      <c r="M10" s="4"/>
      <c r="N10" s="4"/>
      <c r="O10" s="4"/>
      <c r="P10" s="4"/>
      <c r="Q10" s="4"/>
      <c r="R10" s="4"/>
      <c r="S10" s="4"/>
      <c r="T10" s="4"/>
      <c r="U10" s="4"/>
      <c r="V10" s="4"/>
      <c r="W10" s="4"/>
      <c r="X10" s="4"/>
    </row>
    <row r="11" spans="2:24">
      <c r="B11" s="49"/>
      <c r="C11" s="43" t="s">
        <v>125</v>
      </c>
      <c r="D11" s="112" t="s">
        <v>115</v>
      </c>
      <c r="E11" s="51">
        <v>2.6520000000000001</v>
      </c>
      <c r="F11" s="113">
        <v>3.468</v>
      </c>
      <c r="G11" s="49">
        <v>2.6520000000000001</v>
      </c>
      <c r="H11" s="49">
        <v>0.81599999999999995</v>
      </c>
      <c r="I11" s="50" t="s">
        <v>439</v>
      </c>
      <c r="J11" s="50" t="s">
        <v>440</v>
      </c>
      <c r="K11" s="53"/>
      <c r="L11" s="4" t="s">
        <v>273</v>
      </c>
      <c r="M11" s="4"/>
      <c r="N11" s="4"/>
      <c r="O11" s="4"/>
      <c r="P11" s="4"/>
      <c r="Q11" s="4"/>
      <c r="R11" s="4"/>
      <c r="S11" s="4"/>
      <c r="T11" s="4"/>
      <c r="U11" s="4"/>
      <c r="V11" s="4"/>
      <c r="W11" s="4"/>
      <c r="X11" s="4"/>
    </row>
    <row r="12" spans="2:24">
      <c r="B12" s="49"/>
      <c r="C12" s="43" t="s">
        <v>126</v>
      </c>
      <c r="D12" s="112" t="s">
        <v>115</v>
      </c>
      <c r="E12" s="51">
        <v>3.2000000000000001E-2</v>
      </c>
      <c r="F12" s="113">
        <v>0.34699999999999998</v>
      </c>
      <c r="G12" s="49">
        <v>3.2000000000000001E-2</v>
      </c>
      <c r="H12" s="49">
        <v>0.314</v>
      </c>
      <c r="I12" s="50" t="s">
        <v>439</v>
      </c>
      <c r="J12" s="50" t="s">
        <v>440</v>
      </c>
      <c r="L12" s="4"/>
      <c r="M12" s="4"/>
      <c r="N12" s="4"/>
      <c r="O12" s="4"/>
      <c r="P12" s="4"/>
      <c r="Q12" s="4"/>
      <c r="R12" s="4"/>
      <c r="S12" s="4"/>
      <c r="T12" s="4"/>
      <c r="U12" s="4"/>
      <c r="V12" s="4"/>
      <c r="W12" s="4"/>
      <c r="X12" s="4"/>
    </row>
    <row r="13" spans="2:24">
      <c r="B13" s="49"/>
      <c r="C13" s="43" t="s">
        <v>127</v>
      </c>
      <c r="D13" s="112" t="s">
        <v>115</v>
      </c>
      <c r="E13" s="51">
        <v>3.1E-2</v>
      </c>
      <c r="F13" s="113">
        <v>0.437</v>
      </c>
      <c r="G13" s="49">
        <v>3.1E-2</v>
      </c>
      <c r="H13" s="49">
        <v>0.40600000000000003</v>
      </c>
      <c r="I13" s="50" t="s">
        <v>439</v>
      </c>
      <c r="J13" s="50" t="s">
        <v>440</v>
      </c>
      <c r="L13" s="6" t="s">
        <v>275</v>
      </c>
      <c r="M13" s="4"/>
      <c r="N13" s="4"/>
      <c r="O13" s="4"/>
      <c r="P13" s="4"/>
      <c r="Q13" s="4"/>
      <c r="R13" s="4"/>
      <c r="S13" s="4"/>
      <c r="T13" s="4"/>
      <c r="U13" s="4"/>
      <c r="V13" s="4"/>
      <c r="W13" s="4"/>
      <c r="X13" s="4"/>
    </row>
    <row r="14" spans="2:24">
      <c r="B14" s="49"/>
      <c r="C14" s="43" t="s">
        <v>371</v>
      </c>
      <c r="D14" s="112" t="s">
        <v>115</v>
      </c>
      <c r="E14" s="51">
        <v>2.4649999999999999</v>
      </c>
      <c r="F14" s="113">
        <v>3.2679999999999998</v>
      </c>
      <c r="G14" s="49">
        <v>2.4649999999999999</v>
      </c>
      <c r="H14" s="49">
        <v>0.80300000000000005</v>
      </c>
      <c r="I14" s="50" t="s">
        <v>439</v>
      </c>
      <c r="J14" s="50" t="s">
        <v>440</v>
      </c>
      <c r="K14" s="53"/>
      <c r="L14" s="4" t="s">
        <v>276</v>
      </c>
      <c r="M14" s="4"/>
      <c r="N14" s="4"/>
      <c r="O14" s="4"/>
      <c r="P14" s="4"/>
      <c r="Q14" s="4"/>
      <c r="R14" s="4"/>
      <c r="S14" s="4"/>
      <c r="T14" s="4"/>
      <c r="U14" s="4"/>
      <c r="V14" s="4"/>
      <c r="W14" s="4"/>
      <c r="X14" s="4"/>
    </row>
    <row r="15" spans="2:24">
      <c r="B15" s="49"/>
      <c r="C15" s="43" t="s">
        <v>441</v>
      </c>
      <c r="D15" s="112" t="s">
        <v>37</v>
      </c>
      <c r="E15" s="51">
        <v>2.2549999999999999</v>
      </c>
      <c r="F15" s="113">
        <v>2.6080000000000001</v>
      </c>
      <c r="G15" s="49">
        <v>2.2549999999999999</v>
      </c>
      <c r="H15" s="49">
        <v>0.35299999999999998</v>
      </c>
      <c r="I15" s="50" t="s">
        <v>439</v>
      </c>
      <c r="J15" s="50" t="s">
        <v>442</v>
      </c>
      <c r="K15" s="53"/>
      <c r="L15" s="4" t="s">
        <v>278</v>
      </c>
      <c r="M15" s="4"/>
      <c r="N15" s="4"/>
      <c r="O15" s="4"/>
      <c r="P15" s="4"/>
      <c r="Q15" s="4"/>
      <c r="R15" s="4"/>
      <c r="S15" s="4"/>
      <c r="T15" s="4"/>
      <c r="U15" s="4"/>
      <c r="V15" s="4"/>
      <c r="W15" s="4"/>
      <c r="X15" s="4"/>
    </row>
    <row r="16" spans="2:24">
      <c r="B16" s="49"/>
      <c r="C16" s="43" t="s">
        <v>443</v>
      </c>
      <c r="D16" s="112" t="s">
        <v>37</v>
      </c>
      <c r="E16" s="51">
        <v>0.112</v>
      </c>
      <c r="F16" s="113">
        <v>1.024</v>
      </c>
      <c r="G16" s="49">
        <v>0.112</v>
      </c>
      <c r="H16" s="49">
        <v>0.91200000000000003</v>
      </c>
      <c r="I16" s="50" t="s">
        <v>439</v>
      </c>
      <c r="J16" s="50" t="s">
        <v>442</v>
      </c>
      <c r="K16" s="53"/>
      <c r="L16" s="4" t="s">
        <v>280</v>
      </c>
      <c r="M16" s="4"/>
      <c r="N16" s="4"/>
      <c r="O16" s="4"/>
      <c r="P16" s="4"/>
      <c r="Q16" s="4"/>
      <c r="R16" s="4"/>
      <c r="S16" s="4"/>
      <c r="T16" s="4"/>
      <c r="U16" s="4"/>
      <c r="V16" s="4"/>
      <c r="W16" s="4"/>
      <c r="X16" s="4"/>
    </row>
    <row r="17" spans="2:24">
      <c r="B17" s="49"/>
      <c r="C17" s="43" t="s">
        <v>444</v>
      </c>
      <c r="D17" s="112" t="s">
        <v>37</v>
      </c>
      <c r="E17" s="51">
        <v>2.9449999999999998</v>
      </c>
      <c r="F17" s="113">
        <v>3.6509999999999998</v>
      </c>
      <c r="G17" s="49">
        <v>2.9449999999999998</v>
      </c>
      <c r="H17" s="49">
        <v>0.70599999999999996</v>
      </c>
      <c r="I17" s="50" t="s">
        <v>369</v>
      </c>
      <c r="J17" s="50" t="s">
        <v>394</v>
      </c>
      <c r="K17" s="53"/>
      <c r="L17" s="4" t="s">
        <v>282</v>
      </c>
      <c r="M17" s="4"/>
      <c r="N17" s="4"/>
      <c r="O17" s="4"/>
      <c r="P17" s="4"/>
      <c r="Q17" s="4"/>
      <c r="R17" s="4"/>
      <c r="S17" s="4"/>
      <c r="T17" s="4"/>
      <c r="U17" s="4"/>
      <c r="V17" s="4"/>
      <c r="W17" s="4"/>
      <c r="X17" s="4"/>
    </row>
    <row r="18" spans="2:24">
      <c r="B18" s="49"/>
      <c r="C18" s="43" t="s">
        <v>445</v>
      </c>
      <c r="D18" s="112" t="s">
        <v>37</v>
      </c>
      <c r="E18" s="51">
        <v>0.17599999999999999</v>
      </c>
      <c r="F18" s="113">
        <v>1.431</v>
      </c>
      <c r="G18" s="49">
        <v>0.17599999999999999</v>
      </c>
      <c r="H18" s="49">
        <v>1.254</v>
      </c>
      <c r="I18" s="50" t="s">
        <v>369</v>
      </c>
      <c r="J18" s="50" t="s">
        <v>394</v>
      </c>
      <c r="K18" s="53"/>
      <c r="L18" s="4" t="s">
        <v>283</v>
      </c>
      <c r="M18" s="4"/>
      <c r="N18" s="4"/>
      <c r="O18" s="4"/>
      <c r="P18" s="4"/>
      <c r="Q18" s="4"/>
      <c r="R18" s="4"/>
      <c r="S18" s="4"/>
      <c r="T18" s="4"/>
      <c r="U18" s="4"/>
      <c r="V18" s="4"/>
      <c r="W18" s="4"/>
      <c r="X18" s="4"/>
    </row>
    <row r="19" spans="2:24">
      <c r="B19" s="49"/>
      <c r="C19" s="43" t="s">
        <v>128</v>
      </c>
      <c r="D19" s="112" t="s">
        <v>115</v>
      </c>
      <c r="E19" s="51">
        <v>1.635</v>
      </c>
      <c r="F19" s="113">
        <v>1.802</v>
      </c>
      <c r="G19" s="49">
        <v>1.635</v>
      </c>
      <c r="H19" s="49">
        <v>0.16700000000000001</v>
      </c>
      <c r="I19" s="50" t="s">
        <v>439</v>
      </c>
      <c r="J19" s="50" t="s">
        <v>440</v>
      </c>
      <c r="K19" s="53"/>
      <c r="L19" s="4" t="s">
        <v>284</v>
      </c>
      <c r="M19" s="4"/>
      <c r="N19" s="4"/>
      <c r="O19" s="4"/>
      <c r="P19" s="4"/>
      <c r="Q19" s="4"/>
      <c r="R19" s="4"/>
      <c r="S19" s="4"/>
      <c r="T19" s="4"/>
      <c r="U19" s="4"/>
      <c r="V19" s="4"/>
      <c r="W19" s="4"/>
      <c r="X19" s="4"/>
    </row>
    <row r="20" spans="2:24">
      <c r="B20" s="49"/>
      <c r="C20" s="43" t="s">
        <v>446</v>
      </c>
      <c r="D20" s="112" t="s">
        <v>37</v>
      </c>
      <c r="E20" s="51">
        <v>0</v>
      </c>
      <c r="F20" s="113">
        <v>12.516</v>
      </c>
      <c r="G20" s="49">
        <v>0</v>
      </c>
      <c r="H20" s="49">
        <v>12.516</v>
      </c>
      <c r="I20" s="50" t="s">
        <v>439</v>
      </c>
      <c r="J20" s="50" t="s">
        <v>442</v>
      </c>
      <c r="L20" s="4"/>
      <c r="M20" s="4"/>
      <c r="N20" s="4"/>
      <c r="O20" s="4"/>
      <c r="P20" s="4"/>
      <c r="Q20" s="4"/>
      <c r="R20" s="4"/>
      <c r="S20" s="4"/>
      <c r="T20" s="4"/>
      <c r="U20" s="4"/>
      <c r="V20" s="4"/>
      <c r="W20" s="4"/>
      <c r="X20" s="4"/>
    </row>
    <row r="21" spans="2:24">
      <c r="B21" s="49"/>
      <c r="C21" s="43" t="s">
        <v>138</v>
      </c>
      <c r="D21" s="112" t="s">
        <v>37</v>
      </c>
      <c r="E21" s="51">
        <v>0</v>
      </c>
      <c r="F21" s="113">
        <v>1.1399999999999999</v>
      </c>
      <c r="G21" s="49">
        <v>0</v>
      </c>
      <c r="H21" s="49">
        <v>1.1399999999999999</v>
      </c>
      <c r="I21" s="50" t="s">
        <v>439</v>
      </c>
      <c r="J21" s="50" t="s">
        <v>442</v>
      </c>
      <c r="L21" s="4"/>
      <c r="M21" s="4"/>
      <c r="N21" s="4"/>
      <c r="O21" s="4"/>
      <c r="P21" s="4"/>
      <c r="Q21" s="4"/>
      <c r="R21" s="4"/>
      <c r="S21" s="4"/>
      <c r="T21" s="4"/>
      <c r="U21" s="4"/>
      <c r="V21" s="4"/>
      <c r="W21" s="4"/>
      <c r="X21" s="4"/>
    </row>
    <row r="22" spans="2:24">
      <c r="B22" s="49"/>
      <c r="C22" s="43" t="s">
        <v>133</v>
      </c>
      <c r="D22" s="112" t="s">
        <v>115</v>
      </c>
      <c r="E22" s="51">
        <v>2.7189999999999999</v>
      </c>
      <c r="F22" s="113">
        <v>3.4359999999999999</v>
      </c>
      <c r="G22" s="49">
        <v>2.7189999999999999</v>
      </c>
      <c r="H22" s="49">
        <v>0.71699999999999997</v>
      </c>
      <c r="I22" s="50" t="s">
        <v>369</v>
      </c>
      <c r="J22" s="50" t="s">
        <v>394</v>
      </c>
      <c r="L22" s="6" t="s">
        <v>288</v>
      </c>
      <c r="M22" s="4"/>
      <c r="N22" s="4"/>
      <c r="O22" s="4"/>
      <c r="P22" s="4"/>
      <c r="Q22" s="4"/>
      <c r="R22" s="4"/>
      <c r="S22" s="4"/>
      <c r="T22" s="4"/>
      <c r="U22" s="4"/>
      <c r="V22" s="4"/>
      <c r="W22" s="4"/>
      <c r="X22" s="4"/>
    </row>
    <row r="23" spans="2:24">
      <c r="B23" s="49"/>
      <c r="C23" s="43" t="s">
        <v>137</v>
      </c>
      <c r="D23" s="112" t="s">
        <v>115</v>
      </c>
      <c r="E23" s="51">
        <v>3.11</v>
      </c>
      <c r="F23" s="113">
        <v>3.762</v>
      </c>
      <c r="G23" s="49">
        <v>3.11</v>
      </c>
      <c r="H23" s="49">
        <v>0.65200000000000002</v>
      </c>
      <c r="I23" s="50" t="s">
        <v>369</v>
      </c>
      <c r="J23" s="50" t="s">
        <v>394</v>
      </c>
      <c r="L23" s="4" t="s">
        <v>290</v>
      </c>
      <c r="M23" s="4"/>
      <c r="N23" s="4"/>
      <c r="O23" s="4"/>
      <c r="P23" s="4"/>
      <c r="Q23" s="4"/>
      <c r="R23" s="4"/>
      <c r="S23" s="4"/>
      <c r="T23" s="4"/>
      <c r="U23" s="4"/>
      <c r="V23" s="4"/>
      <c r="W23" s="4"/>
      <c r="X23" s="4"/>
    </row>
    <row r="24" spans="2:24">
      <c r="B24" s="49"/>
      <c r="C24" s="43" t="s">
        <v>140</v>
      </c>
      <c r="D24" s="112" t="s">
        <v>115</v>
      </c>
      <c r="E24" s="51">
        <v>2.5070000000000001</v>
      </c>
      <c r="F24" s="113">
        <v>3.2029999999999998</v>
      </c>
      <c r="G24" s="49">
        <v>2.5070000000000001</v>
      </c>
      <c r="H24" s="49">
        <v>0.69599999999999995</v>
      </c>
      <c r="I24" s="50" t="s">
        <v>439</v>
      </c>
      <c r="J24" s="50" t="s">
        <v>440</v>
      </c>
      <c r="L24" s="4" t="s">
        <v>292</v>
      </c>
      <c r="M24" s="4"/>
      <c r="N24" s="4"/>
      <c r="O24" s="4"/>
      <c r="P24" s="4"/>
      <c r="Q24" s="4"/>
      <c r="R24" s="4"/>
      <c r="S24" s="4"/>
      <c r="T24" s="4"/>
      <c r="U24" s="4"/>
      <c r="V24" s="4"/>
      <c r="W24" s="4"/>
      <c r="X24" s="4"/>
    </row>
    <row r="25" spans="2:24">
      <c r="B25" s="43"/>
      <c r="C25" s="43" t="s">
        <v>141</v>
      </c>
      <c r="D25" s="112" t="s">
        <v>115</v>
      </c>
      <c r="E25" s="51">
        <v>1.7999999999999999E-2</v>
      </c>
      <c r="F25" s="113">
        <v>1.6279999999999999</v>
      </c>
      <c r="G25" s="49">
        <v>1.7999999999999999E-2</v>
      </c>
      <c r="H25" s="49">
        <v>1.609</v>
      </c>
      <c r="I25" s="50" t="s">
        <v>439</v>
      </c>
      <c r="J25" s="50" t="s">
        <v>440</v>
      </c>
      <c r="L25" s="4" t="s">
        <v>293</v>
      </c>
      <c r="M25" s="4"/>
      <c r="N25" s="4"/>
      <c r="O25" s="4"/>
      <c r="P25" s="4"/>
      <c r="Q25" s="4"/>
      <c r="R25" s="4"/>
      <c r="S25" s="4"/>
      <c r="T25" s="4"/>
      <c r="U25" s="4"/>
      <c r="V25" s="4"/>
      <c r="W25" s="4"/>
      <c r="X25" s="4"/>
    </row>
    <row r="26" spans="2:24">
      <c r="B26" s="49" t="s">
        <v>142</v>
      </c>
      <c r="C26" s="43" t="s">
        <v>56</v>
      </c>
      <c r="D26" s="112"/>
      <c r="E26" s="51"/>
      <c r="F26" s="113"/>
      <c r="G26" s="49"/>
      <c r="H26" s="49"/>
      <c r="I26" s="50"/>
      <c r="J26" s="50"/>
      <c r="L26" s="4" t="s">
        <v>294</v>
      </c>
      <c r="M26" s="4"/>
      <c r="N26" s="4"/>
      <c r="O26" s="4"/>
      <c r="P26" s="4"/>
      <c r="Q26" s="4"/>
      <c r="R26" s="4"/>
      <c r="S26" s="4"/>
      <c r="T26" s="4"/>
      <c r="U26" s="4"/>
      <c r="V26" s="4"/>
      <c r="W26" s="4"/>
      <c r="X26" s="4"/>
    </row>
    <row r="27" spans="2:24">
      <c r="B27" s="49"/>
      <c r="C27" s="43" t="s">
        <v>143</v>
      </c>
      <c r="D27" s="112" t="s">
        <v>115</v>
      </c>
      <c r="E27" s="51">
        <v>0</v>
      </c>
      <c r="F27" s="113" t="s">
        <v>447</v>
      </c>
      <c r="G27" s="49"/>
      <c r="H27" s="49"/>
      <c r="I27" s="50" t="s">
        <v>439</v>
      </c>
      <c r="J27" s="50"/>
      <c r="L27" s="4" t="s">
        <v>295</v>
      </c>
      <c r="M27" s="4"/>
      <c r="N27" s="4"/>
      <c r="O27" s="4"/>
      <c r="P27" s="4"/>
      <c r="Q27" s="4"/>
      <c r="R27" s="4"/>
      <c r="S27" s="4"/>
      <c r="T27" s="4"/>
      <c r="U27" s="4"/>
      <c r="V27" s="4"/>
      <c r="W27" s="4"/>
      <c r="X27" s="4"/>
    </row>
    <row r="28" spans="2:24">
      <c r="B28" s="49"/>
      <c r="C28" s="43" t="s">
        <v>146</v>
      </c>
      <c r="D28" s="112" t="s">
        <v>37</v>
      </c>
      <c r="E28" s="51">
        <v>3.13</v>
      </c>
      <c r="F28" s="113"/>
      <c r="G28" s="49">
        <v>3.13</v>
      </c>
      <c r="H28" s="49"/>
      <c r="I28" s="50" t="s">
        <v>296</v>
      </c>
      <c r="J28" s="50" t="s">
        <v>297</v>
      </c>
      <c r="L28" s="4"/>
      <c r="M28" s="4"/>
      <c r="N28" s="4"/>
      <c r="O28" s="4"/>
      <c r="P28" s="4"/>
      <c r="Q28" s="4"/>
      <c r="R28" s="4"/>
      <c r="S28" s="4"/>
      <c r="T28" s="4"/>
      <c r="U28" s="4"/>
      <c r="V28" s="4"/>
      <c r="W28" s="4"/>
      <c r="X28" s="4"/>
    </row>
    <row r="29" spans="2:24">
      <c r="B29" s="49"/>
      <c r="C29" s="43" t="s">
        <v>147</v>
      </c>
      <c r="D29" s="112" t="s">
        <v>37</v>
      </c>
      <c r="E29" s="51">
        <v>2.1179999999999999</v>
      </c>
      <c r="F29" s="113"/>
      <c r="G29" s="49">
        <v>2.1179999999999999</v>
      </c>
      <c r="H29" s="49"/>
      <c r="I29" s="50" t="s">
        <v>296</v>
      </c>
      <c r="J29" s="50" t="s">
        <v>297</v>
      </c>
      <c r="L29" s="4"/>
      <c r="M29" s="4"/>
      <c r="N29" s="4"/>
      <c r="O29" s="4"/>
      <c r="P29" s="4"/>
      <c r="Q29" s="4"/>
      <c r="R29" s="4"/>
      <c r="S29" s="4"/>
      <c r="T29" s="4"/>
      <c r="U29" s="4"/>
      <c r="V29" s="4"/>
      <c r="W29" s="4"/>
      <c r="X29" s="4"/>
    </row>
    <row r="30" spans="2:24">
      <c r="B30" s="49"/>
      <c r="C30" s="43" t="s">
        <v>148</v>
      </c>
      <c r="D30" s="112" t="s">
        <v>37</v>
      </c>
      <c r="E30" s="51">
        <v>2.8250000000000002</v>
      </c>
      <c r="F30" s="113"/>
      <c r="G30" s="49">
        <v>2.8250000000000002</v>
      </c>
      <c r="H30" s="49"/>
      <c r="I30" s="50" t="s">
        <v>296</v>
      </c>
      <c r="J30" s="50" t="s">
        <v>297</v>
      </c>
      <c r="L30" s="6"/>
      <c r="M30" s="4"/>
      <c r="N30" s="4"/>
      <c r="O30" s="4"/>
      <c r="P30" s="4"/>
      <c r="Q30" s="4"/>
      <c r="R30" s="4"/>
      <c r="S30" s="4"/>
      <c r="T30" s="4"/>
      <c r="U30" s="4"/>
      <c r="V30" s="4"/>
      <c r="W30" s="4"/>
      <c r="X30" s="4"/>
    </row>
    <row r="31" spans="2:24">
      <c r="B31" s="49"/>
      <c r="C31" s="43" t="s">
        <v>149</v>
      </c>
      <c r="D31" s="112" t="s">
        <v>37</v>
      </c>
      <c r="E31" s="51">
        <v>3.0990000000000002</v>
      </c>
      <c r="F31" s="113"/>
      <c r="G31" s="49">
        <v>3.0990000000000002</v>
      </c>
      <c r="H31" s="49"/>
      <c r="I31" s="50" t="s">
        <v>296</v>
      </c>
      <c r="J31" s="50" t="s">
        <v>297</v>
      </c>
      <c r="L31" s="4"/>
      <c r="M31" s="4"/>
      <c r="N31" s="4"/>
      <c r="O31" s="4"/>
      <c r="P31" s="4"/>
      <c r="Q31" s="4"/>
      <c r="R31" s="4"/>
      <c r="S31" s="4"/>
      <c r="T31" s="4"/>
      <c r="U31" s="4"/>
      <c r="V31" s="4"/>
      <c r="W31" s="4"/>
      <c r="X31" s="4"/>
    </row>
    <row r="32" spans="2:24">
      <c r="B32" s="49"/>
      <c r="C32" s="43" t="s">
        <v>152</v>
      </c>
      <c r="D32" s="112" t="s">
        <v>37</v>
      </c>
      <c r="E32" s="51">
        <v>2.7930000000000001</v>
      </c>
      <c r="F32" s="113"/>
      <c r="G32" s="49">
        <v>2.7930000000000001</v>
      </c>
      <c r="H32" s="49"/>
      <c r="I32" s="50" t="s">
        <v>296</v>
      </c>
      <c r="J32" s="50" t="s">
        <v>297</v>
      </c>
      <c r="L32" s="4"/>
      <c r="M32" s="4"/>
      <c r="N32" s="4"/>
      <c r="O32" s="4"/>
      <c r="P32" s="4"/>
      <c r="Q32" s="4"/>
      <c r="R32" s="4"/>
      <c r="S32" s="4"/>
      <c r="T32" s="4"/>
      <c r="U32" s="4"/>
      <c r="V32" s="4"/>
      <c r="W32" s="4"/>
      <c r="X32" s="4"/>
    </row>
    <row r="33" spans="2:24">
      <c r="B33" s="49"/>
      <c r="C33" s="43" t="s">
        <v>153</v>
      </c>
      <c r="D33" s="112" t="s">
        <v>37</v>
      </c>
      <c r="E33" s="51">
        <v>2.7839999999999998</v>
      </c>
      <c r="F33" s="113"/>
      <c r="G33" s="49">
        <v>2.7839999999999998</v>
      </c>
      <c r="H33" s="49"/>
      <c r="I33" s="50" t="s">
        <v>296</v>
      </c>
      <c r="J33" s="50" t="s">
        <v>297</v>
      </c>
      <c r="L33" s="3"/>
      <c r="M33" s="3"/>
      <c r="N33" s="3"/>
      <c r="O33" s="3"/>
      <c r="P33" s="3"/>
      <c r="Q33" s="3"/>
      <c r="R33" s="3"/>
      <c r="S33" s="3"/>
      <c r="T33" s="3"/>
      <c r="U33" s="3"/>
      <c r="V33" s="3"/>
      <c r="W33" s="3"/>
      <c r="X33" s="3"/>
    </row>
    <row r="34" spans="2:24">
      <c r="B34" s="49"/>
      <c r="C34" s="43" t="s">
        <v>154</v>
      </c>
      <c r="D34" s="112" t="s">
        <v>37</v>
      </c>
      <c r="E34" s="51">
        <v>3.2250000000000001</v>
      </c>
      <c r="F34" s="113"/>
      <c r="G34" s="49">
        <v>3.2250000000000001</v>
      </c>
      <c r="H34" s="49"/>
      <c r="I34" s="50" t="s">
        <v>296</v>
      </c>
      <c r="J34" s="50" t="s">
        <v>297</v>
      </c>
      <c r="L34" s="3"/>
      <c r="M34" s="3"/>
      <c r="N34" s="3"/>
      <c r="O34" s="3"/>
      <c r="P34" s="3"/>
      <c r="Q34" s="3"/>
      <c r="R34" s="3"/>
      <c r="S34" s="3"/>
      <c r="T34" s="3"/>
      <c r="U34" s="3"/>
      <c r="V34" s="3"/>
      <c r="W34" s="3"/>
      <c r="X34" s="3"/>
    </row>
    <row r="35" spans="2:24">
      <c r="B35" s="49"/>
      <c r="C35" s="43" t="s">
        <v>155</v>
      </c>
      <c r="D35" s="112" t="s">
        <v>37</v>
      </c>
      <c r="E35" s="51">
        <v>3.3809999999999998</v>
      </c>
      <c r="F35" s="113"/>
      <c r="G35" s="49">
        <v>3.3809999999999998</v>
      </c>
      <c r="H35" s="49"/>
      <c r="I35" s="50" t="s">
        <v>296</v>
      </c>
      <c r="J35" s="50" t="s">
        <v>297</v>
      </c>
      <c r="L35" s="3"/>
      <c r="M35" s="3"/>
      <c r="N35" s="3"/>
      <c r="O35" s="3"/>
      <c r="P35" s="3"/>
      <c r="Q35" s="3"/>
      <c r="R35" s="3"/>
      <c r="S35" s="3"/>
      <c r="T35" s="3"/>
      <c r="U35" s="3"/>
      <c r="V35" s="3"/>
      <c r="W35" s="3"/>
      <c r="X35" s="3"/>
    </row>
    <row r="36" spans="2:24">
      <c r="B36" s="49"/>
      <c r="C36" s="43" t="s">
        <v>19</v>
      </c>
      <c r="D36" s="112" t="s">
        <v>37</v>
      </c>
      <c r="E36" s="51">
        <v>3.0350000000000001</v>
      </c>
      <c r="F36" s="113"/>
      <c r="G36" s="49">
        <v>3.0350000000000001</v>
      </c>
      <c r="H36" s="49"/>
      <c r="I36" s="50" t="s">
        <v>296</v>
      </c>
      <c r="J36" s="50" t="s">
        <v>297</v>
      </c>
      <c r="L36" s="3"/>
      <c r="M36" s="3"/>
      <c r="N36" s="3"/>
      <c r="O36" s="3"/>
      <c r="P36" s="3"/>
      <c r="Q36" s="3"/>
      <c r="R36" s="3"/>
      <c r="S36" s="3"/>
      <c r="T36" s="3"/>
      <c r="U36" s="3"/>
      <c r="V36" s="3"/>
      <c r="W36" s="3"/>
      <c r="X36" s="3"/>
    </row>
    <row r="37" spans="2:24">
      <c r="B37" s="49"/>
      <c r="C37" s="43" t="s">
        <v>157</v>
      </c>
      <c r="D37" s="112" t="s">
        <v>37</v>
      </c>
      <c r="E37" s="51">
        <v>3.4319999999999999</v>
      </c>
      <c r="F37" s="113"/>
      <c r="G37" s="49">
        <v>3.4319999999999999</v>
      </c>
      <c r="H37" s="49"/>
      <c r="I37" s="50" t="s">
        <v>296</v>
      </c>
      <c r="J37" s="50" t="s">
        <v>297</v>
      </c>
      <c r="L37" s="3"/>
      <c r="M37" s="3"/>
      <c r="N37" s="3"/>
      <c r="O37" s="3"/>
      <c r="P37" s="3"/>
      <c r="Q37" s="3"/>
      <c r="R37" s="3"/>
      <c r="S37" s="3"/>
      <c r="T37" s="3"/>
      <c r="U37" s="3"/>
      <c r="V37" s="3"/>
      <c r="W37" s="3"/>
      <c r="X37" s="3"/>
    </row>
    <row r="38" spans="2:24">
      <c r="B38" s="49"/>
      <c r="C38" s="43" t="s">
        <v>158</v>
      </c>
      <c r="D38" s="112" t="s">
        <v>37</v>
      </c>
      <c r="E38" s="51">
        <v>3.1520000000000001</v>
      </c>
      <c r="F38" s="113"/>
      <c r="G38" s="49">
        <v>3.1520000000000001</v>
      </c>
      <c r="H38" s="49"/>
      <c r="I38" s="50" t="s">
        <v>296</v>
      </c>
      <c r="J38" s="50" t="s">
        <v>297</v>
      </c>
      <c r="L38" s="3"/>
      <c r="M38" s="3"/>
      <c r="N38" s="3"/>
      <c r="O38" s="3"/>
      <c r="P38" s="3"/>
      <c r="Q38" s="3"/>
      <c r="R38" s="3"/>
      <c r="S38" s="3"/>
      <c r="T38" s="3"/>
      <c r="U38" s="3"/>
      <c r="V38" s="3"/>
      <c r="W38" s="3"/>
      <c r="X38" s="3"/>
    </row>
    <row r="39" spans="2:24">
      <c r="B39" s="49"/>
      <c r="C39" s="43" t="s">
        <v>159</v>
      </c>
      <c r="D39" s="112" t="s">
        <v>37</v>
      </c>
      <c r="E39" s="51">
        <v>2.911</v>
      </c>
      <c r="F39" s="113"/>
      <c r="G39" s="49">
        <v>2.911</v>
      </c>
      <c r="H39" s="49"/>
      <c r="I39" s="50" t="s">
        <v>430</v>
      </c>
      <c r="J39" s="50" t="s">
        <v>297</v>
      </c>
      <c r="L39" s="3"/>
      <c r="M39" s="3"/>
      <c r="N39" s="3"/>
      <c r="O39" s="3"/>
      <c r="P39" s="3"/>
      <c r="Q39" s="3"/>
      <c r="R39" s="3"/>
      <c r="S39" s="3"/>
      <c r="T39" s="3"/>
      <c r="U39" s="3"/>
      <c r="V39" s="3"/>
      <c r="W39" s="3"/>
      <c r="X39" s="3"/>
    </row>
    <row r="40" spans="2:24">
      <c r="B40" s="49"/>
      <c r="C40" s="43" t="s">
        <v>160</v>
      </c>
      <c r="D40" s="112" t="s">
        <v>37</v>
      </c>
      <c r="E40" s="51">
        <v>2.7930000000000001</v>
      </c>
      <c r="F40" s="113"/>
      <c r="G40" s="49">
        <v>2.7930000000000001</v>
      </c>
      <c r="H40" s="49"/>
      <c r="I40" s="50" t="s">
        <v>430</v>
      </c>
      <c r="J40" s="50" t="s">
        <v>297</v>
      </c>
      <c r="L40" s="3"/>
      <c r="M40" s="3"/>
      <c r="N40" s="3"/>
      <c r="O40" s="3"/>
      <c r="P40" s="3"/>
      <c r="Q40" s="3"/>
      <c r="R40" s="3"/>
      <c r="S40" s="3"/>
      <c r="T40" s="3"/>
      <c r="U40" s="3"/>
      <c r="V40" s="3"/>
      <c r="W40" s="3"/>
      <c r="X40" s="3"/>
    </row>
    <row r="41" spans="2:24">
      <c r="B41" s="49"/>
      <c r="C41" s="43" t="s">
        <v>162</v>
      </c>
      <c r="D41" s="112" t="s">
        <v>37</v>
      </c>
      <c r="E41" s="51">
        <v>2.9470000000000001</v>
      </c>
      <c r="F41" s="113"/>
      <c r="G41" s="49">
        <v>2.9470000000000001</v>
      </c>
      <c r="H41" s="49"/>
      <c r="I41" s="50" t="s">
        <v>296</v>
      </c>
      <c r="J41" s="50" t="s">
        <v>297</v>
      </c>
      <c r="L41" s="3"/>
      <c r="M41" s="3"/>
      <c r="N41" s="3"/>
      <c r="O41" s="3"/>
      <c r="P41" s="3"/>
      <c r="Q41" s="3"/>
      <c r="R41" s="3"/>
      <c r="S41" s="3"/>
      <c r="T41" s="3"/>
      <c r="U41" s="3"/>
      <c r="V41" s="3"/>
      <c r="W41" s="3"/>
      <c r="X41" s="3"/>
    </row>
    <row r="42" spans="2:24">
      <c r="B42" s="49"/>
      <c r="C42" s="43" t="s">
        <v>163</v>
      </c>
      <c r="D42" s="112" t="s">
        <v>37</v>
      </c>
      <c r="E42" s="51">
        <v>2.88</v>
      </c>
      <c r="F42" s="113"/>
      <c r="G42" s="49">
        <v>2.88</v>
      </c>
      <c r="H42" s="49"/>
      <c r="I42" s="50" t="s">
        <v>296</v>
      </c>
      <c r="J42" s="50" t="s">
        <v>297</v>
      </c>
    </row>
    <row r="43" spans="2:24">
      <c r="B43" s="49"/>
      <c r="C43" s="43" t="s">
        <v>164</v>
      </c>
      <c r="D43" s="112" t="s">
        <v>37</v>
      </c>
      <c r="E43" s="51">
        <v>2.6880000000000002</v>
      </c>
      <c r="F43" s="113"/>
      <c r="G43" s="49">
        <v>2.6880000000000002</v>
      </c>
      <c r="H43" s="49"/>
      <c r="I43" s="50" t="s">
        <v>296</v>
      </c>
      <c r="J43" s="50" t="s">
        <v>297</v>
      </c>
    </row>
    <row r="44" spans="2:24">
      <c r="B44" s="49"/>
      <c r="C44" s="43" t="s">
        <v>165</v>
      </c>
      <c r="D44" s="112" t="s">
        <v>37</v>
      </c>
      <c r="E44" s="51">
        <v>2.7280000000000002</v>
      </c>
      <c r="F44" s="113"/>
      <c r="G44" s="49">
        <v>2.7280000000000002</v>
      </c>
      <c r="H44" s="49"/>
      <c r="I44" s="50" t="s">
        <v>296</v>
      </c>
      <c r="J44" s="50" t="s">
        <v>297</v>
      </c>
    </row>
    <row r="45" spans="2:24">
      <c r="B45" s="49"/>
      <c r="C45" s="43" t="s">
        <v>166</v>
      </c>
      <c r="D45" s="112" t="s">
        <v>37</v>
      </c>
      <c r="E45" s="51">
        <v>2.5680000000000001</v>
      </c>
      <c r="F45" s="113"/>
      <c r="G45" s="49">
        <v>2.5680000000000001</v>
      </c>
      <c r="H45" s="49"/>
      <c r="I45" s="50" t="s">
        <v>296</v>
      </c>
      <c r="J45" s="50" t="s">
        <v>297</v>
      </c>
    </row>
    <row r="46" spans="2:24">
      <c r="B46" s="49"/>
      <c r="C46" s="43" t="s">
        <v>168</v>
      </c>
      <c r="D46" s="112" t="s">
        <v>37</v>
      </c>
      <c r="E46" s="51">
        <v>2.3079999999999998</v>
      </c>
      <c r="F46" s="113"/>
      <c r="G46" s="49">
        <v>2.3079999999999998</v>
      </c>
      <c r="H46" s="49"/>
      <c r="I46" s="50" t="s">
        <v>439</v>
      </c>
      <c r="J46" s="50" t="s">
        <v>297</v>
      </c>
    </row>
    <row r="47" spans="2:24">
      <c r="B47" s="49"/>
      <c r="C47" s="43" t="s">
        <v>169</v>
      </c>
      <c r="D47" s="112" t="s">
        <v>37</v>
      </c>
      <c r="E47" s="51">
        <v>1.8160000000000001</v>
      </c>
      <c r="F47" s="113"/>
      <c r="G47" s="49">
        <v>1.8160000000000001</v>
      </c>
      <c r="H47" s="49"/>
      <c r="I47" s="50" t="s">
        <v>296</v>
      </c>
      <c r="J47" s="50" t="s">
        <v>297</v>
      </c>
    </row>
    <row r="48" spans="2:24">
      <c r="B48" s="49"/>
      <c r="C48" s="43" t="s">
        <v>170</v>
      </c>
      <c r="D48" s="112" t="s">
        <v>37</v>
      </c>
      <c r="E48" s="51">
        <v>2.02</v>
      </c>
      <c r="F48" s="113"/>
      <c r="G48" s="49">
        <v>2.02</v>
      </c>
      <c r="H48" s="49"/>
      <c r="I48" s="50" t="s">
        <v>296</v>
      </c>
      <c r="J48" s="50" t="s">
        <v>297</v>
      </c>
    </row>
    <row r="49" spans="2:10">
      <c r="B49" s="49"/>
      <c r="C49" s="43" t="s">
        <v>171</v>
      </c>
      <c r="D49" s="112" t="s">
        <v>37</v>
      </c>
      <c r="E49" s="51">
        <v>0.95199999999999996</v>
      </c>
      <c r="F49" s="113"/>
      <c r="G49" s="49">
        <v>0.95199999999999996</v>
      </c>
      <c r="H49" s="49"/>
      <c r="I49" s="50" t="s">
        <v>296</v>
      </c>
      <c r="J49" s="50" t="s">
        <v>297</v>
      </c>
    </row>
    <row r="50" spans="2:10">
      <c r="B50" s="49"/>
      <c r="C50" s="43" t="s">
        <v>172</v>
      </c>
      <c r="D50" s="112" t="s">
        <v>37</v>
      </c>
      <c r="E50" s="51">
        <v>1.0349999999999999</v>
      </c>
      <c r="F50" s="113"/>
      <c r="G50" s="49">
        <v>1.0349999999999999</v>
      </c>
      <c r="H50" s="49"/>
      <c r="I50" s="50" t="s">
        <v>296</v>
      </c>
      <c r="J50" s="50" t="s">
        <v>297</v>
      </c>
    </row>
    <row r="51" spans="2:10">
      <c r="B51" s="49"/>
      <c r="C51" s="43" t="s">
        <v>174</v>
      </c>
      <c r="D51" s="112" t="s">
        <v>37</v>
      </c>
      <c r="E51" s="51">
        <v>2.0179999999999998</v>
      </c>
      <c r="F51" s="113"/>
      <c r="G51" s="49">
        <v>2.0179999999999998</v>
      </c>
      <c r="H51" s="49"/>
      <c r="I51" s="50" t="s">
        <v>296</v>
      </c>
      <c r="J51" s="50" t="s">
        <v>297</v>
      </c>
    </row>
    <row r="52" spans="2:10">
      <c r="B52" s="49"/>
      <c r="C52" s="43" t="s">
        <v>15</v>
      </c>
      <c r="D52" s="112" t="s">
        <v>175</v>
      </c>
      <c r="E52" s="51">
        <v>1.782</v>
      </c>
      <c r="F52" s="113">
        <v>2.0790000000000002</v>
      </c>
      <c r="G52" s="49">
        <v>1.782</v>
      </c>
      <c r="H52" s="49">
        <v>0.29699999999999999</v>
      </c>
      <c r="I52" s="50" t="s">
        <v>439</v>
      </c>
      <c r="J52" s="50" t="s">
        <v>431</v>
      </c>
    </row>
    <row r="53" spans="2:10">
      <c r="B53" s="49"/>
      <c r="C53" s="43" t="s">
        <v>176</v>
      </c>
      <c r="D53" s="112" t="s">
        <v>177</v>
      </c>
      <c r="E53" s="51">
        <v>56.3</v>
      </c>
      <c r="F53" s="113">
        <v>65.400000000000006</v>
      </c>
      <c r="G53" s="49">
        <v>56.3</v>
      </c>
      <c r="H53" s="49">
        <v>9.1</v>
      </c>
      <c r="I53" s="50" t="s">
        <v>439</v>
      </c>
      <c r="J53" s="50" t="s">
        <v>433</v>
      </c>
    </row>
    <row r="54" spans="2:10">
      <c r="B54" s="49"/>
      <c r="C54" s="43" t="s">
        <v>17</v>
      </c>
      <c r="D54" s="112" t="s">
        <v>115</v>
      </c>
      <c r="E54" s="51">
        <v>1.53</v>
      </c>
      <c r="F54" s="113">
        <v>1.7250000000000001</v>
      </c>
      <c r="G54" s="49">
        <v>1.53</v>
      </c>
      <c r="H54" s="49">
        <v>0.19500000000000001</v>
      </c>
      <c r="I54" s="50" t="s">
        <v>296</v>
      </c>
      <c r="J54" s="50" t="s">
        <v>258</v>
      </c>
    </row>
    <row r="55" spans="2:10">
      <c r="B55" s="49"/>
      <c r="C55" s="43" t="s">
        <v>181</v>
      </c>
      <c r="D55" s="112" t="s">
        <v>175</v>
      </c>
      <c r="E55" s="51">
        <v>0</v>
      </c>
      <c r="F55" s="113">
        <v>0.39800000000000002</v>
      </c>
      <c r="G55" s="49">
        <v>0</v>
      </c>
      <c r="H55" s="49">
        <v>0.39800000000000002</v>
      </c>
      <c r="I55" s="50" t="s">
        <v>296</v>
      </c>
      <c r="J55" s="50" t="s">
        <v>268</v>
      </c>
    </row>
    <row r="56" spans="2:10">
      <c r="B56" s="49"/>
      <c r="C56" s="43" t="s">
        <v>184</v>
      </c>
      <c r="D56" s="112" t="s">
        <v>175</v>
      </c>
      <c r="E56" s="51">
        <v>0</v>
      </c>
      <c r="F56" s="113">
        <v>1.0389999999999999</v>
      </c>
      <c r="G56" s="49">
        <v>0</v>
      </c>
      <c r="H56" s="49">
        <v>1.0389999999999999</v>
      </c>
      <c r="I56" s="50" t="s">
        <v>390</v>
      </c>
      <c r="J56" s="50" t="s">
        <v>391</v>
      </c>
    </row>
    <row r="57" spans="2:10">
      <c r="B57" s="49"/>
      <c r="C57" s="43" t="s">
        <v>186</v>
      </c>
      <c r="D57" s="112" t="s">
        <v>175</v>
      </c>
      <c r="E57" s="51">
        <v>0</v>
      </c>
      <c r="F57" s="113">
        <v>0.46100000000000002</v>
      </c>
      <c r="G57" s="49">
        <v>0</v>
      </c>
      <c r="H57" s="49">
        <v>0.46100000000000002</v>
      </c>
      <c r="I57" s="50" t="s">
        <v>390</v>
      </c>
      <c r="J57" s="50" t="s">
        <v>391</v>
      </c>
    </row>
    <row r="58" spans="2:10">
      <c r="B58" s="49"/>
      <c r="C58" s="43" t="s">
        <v>187</v>
      </c>
      <c r="D58" s="112" t="s">
        <v>175</v>
      </c>
      <c r="E58" s="51">
        <v>0</v>
      </c>
      <c r="F58" s="113">
        <v>0.85899999999999999</v>
      </c>
      <c r="G58" s="49">
        <v>0</v>
      </c>
      <c r="H58" s="49">
        <v>0.85899999999999999</v>
      </c>
      <c r="I58" s="50" t="s">
        <v>390</v>
      </c>
      <c r="J58" s="50" t="s">
        <v>391</v>
      </c>
    </row>
    <row r="59" spans="2:10">
      <c r="B59" s="43"/>
      <c r="C59" s="54" t="s">
        <v>190</v>
      </c>
      <c r="D59" s="114" t="s">
        <v>175</v>
      </c>
      <c r="E59" s="51">
        <v>0</v>
      </c>
      <c r="F59" s="115">
        <v>0.72299999999999998</v>
      </c>
      <c r="G59" s="54">
        <v>0</v>
      </c>
      <c r="H59" s="54">
        <v>0.72299999999999998</v>
      </c>
      <c r="I59" s="55" t="s">
        <v>390</v>
      </c>
      <c r="J59" s="55" t="s">
        <v>391</v>
      </c>
    </row>
    <row r="60" spans="2:10">
      <c r="B60" s="49" t="s">
        <v>193</v>
      </c>
      <c r="C60" s="43" t="s">
        <v>194</v>
      </c>
      <c r="D60" s="112" t="s">
        <v>195</v>
      </c>
      <c r="E60" s="51">
        <v>8.9999999999999993E-3</v>
      </c>
      <c r="F60" s="113">
        <v>6.2E-2</v>
      </c>
      <c r="G60" s="49">
        <v>8.9999999999999993E-3</v>
      </c>
      <c r="H60" s="49">
        <v>5.2999999999999999E-2</v>
      </c>
      <c r="I60" s="50" t="s">
        <v>370</v>
      </c>
      <c r="J60" s="50" t="s">
        <v>385</v>
      </c>
    </row>
    <row r="61" spans="2:10">
      <c r="B61" s="49"/>
      <c r="C61" s="43" t="s">
        <v>196</v>
      </c>
      <c r="D61" s="112" t="s">
        <v>195</v>
      </c>
      <c r="E61" s="51">
        <v>8.9999999999999993E-3</v>
      </c>
      <c r="F61" s="113">
        <v>5.3999999999999999E-2</v>
      </c>
      <c r="G61" s="49">
        <v>8.9999999999999993E-3</v>
      </c>
      <c r="H61" s="49">
        <v>4.4999999999999998E-2</v>
      </c>
      <c r="I61" s="50" t="s">
        <v>370</v>
      </c>
      <c r="J61" s="50" t="s">
        <v>385</v>
      </c>
    </row>
    <row r="62" spans="2:10">
      <c r="B62" s="49"/>
      <c r="C62" s="43" t="s">
        <v>197</v>
      </c>
      <c r="D62" s="112" t="s">
        <v>195</v>
      </c>
      <c r="E62" s="51">
        <v>6.0000000000000001E-3</v>
      </c>
      <c r="F62" s="113">
        <v>3.5000000000000003E-2</v>
      </c>
      <c r="G62" s="49">
        <v>6.0000000000000001E-3</v>
      </c>
      <c r="H62" s="49">
        <v>2.9000000000000001E-2</v>
      </c>
      <c r="I62" s="50" t="s">
        <v>370</v>
      </c>
      <c r="J62" s="50" t="s">
        <v>385</v>
      </c>
    </row>
    <row r="63" spans="2:10">
      <c r="B63" s="49"/>
      <c r="C63" s="43" t="s">
        <v>198</v>
      </c>
      <c r="D63" s="112" t="s">
        <v>195</v>
      </c>
      <c r="E63" s="51">
        <v>6.0000000000000001E-3</v>
      </c>
      <c r="F63" s="113">
        <v>0.55600000000000005</v>
      </c>
      <c r="G63" s="49">
        <v>6.0000000000000001E-3</v>
      </c>
      <c r="H63" s="49">
        <v>0.55000000000000004</v>
      </c>
      <c r="I63" s="50" t="s">
        <v>370</v>
      </c>
      <c r="J63" s="50" t="s">
        <v>385</v>
      </c>
    </row>
    <row r="64" spans="2:10">
      <c r="B64" s="49"/>
      <c r="C64" s="43" t="s">
        <v>199</v>
      </c>
      <c r="D64" s="112" t="s">
        <v>195</v>
      </c>
      <c r="E64" s="51">
        <v>8.9999999999999993E-3</v>
      </c>
      <c r="F64" s="113">
        <v>7.6999999999999999E-2</v>
      </c>
      <c r="G64" s="49">
        <v>8.9999999999999993E-3</v>
      </c>
      <c r="H64" s="49">
        <v>6.8000000000000005E-2</v>
      </c>
      <c r="I64" s="50" t="s">
        <v>370</v>
      </c>
      <c r="J64" s="50" t="s">
        <v>385</v>
      </c>
    </row>
    <row r="65" spans="2:10">
      <c r="B65" s="43" t="s">
        <v>24</v>
      </c>
      <c r="C65" s="54"/>
      <c r="D65" s="114"/>
      <c r="E65" s="51"/>
      <c r="F65" s="115"/>
      <c r="G65" s="54"/>
      <c r="H65" s="54"/>
      <c r="I65" s="55"/>
      <c r="J65" s="55"/>
    </row>
    <row r="66" spans="2:10">
      <c r="B66" s="49"/>
      <c r="C66" s="49" t="s">
        <v>200</v>
      </c>
      <c r="D66" s="112"/>
      <c r="E66" s="51" t="s">
        <v>303</v>
      </c>
      <c r="F66" s="112" t="s">
        <v>378</v>
      </c>
      <c r="G66" s="50" t="s">
        <v>303</v>
      </c>
      <c r="H66" s="49">
        <v>5.8000000000000003E-2</v>
      </c>
      <c r="I66" s="50" t="s">
        <v>430</v>
      </c>
      <c r="J66" s="50" t="s">
        <v>304</v>
      </c>
    </row>
    <row r="67" spans="2:10">
      <c r="B67" s="49"/>
      <c r="C67" s="49" t="s">
        <v>25</v>
      </c>
      <c r="D67" s="112" t="s">
        <v>117</v>
      </c>
      <c r="E67" s="51">
        <v>0.39600000000000002</v>
      </c>
      <c r="F67" s="113">
        <v>0.45600000000000002</v>
      </c>
      <c r="G67" s="49">
        <v>0.39600000000000002</v>
      </c>
      <c r="H67" s="49">
        <v>0.06</v>
      </c>
      <c r="I67" s="50" t="s">
        <v>439</v>
      </c>
      <c r="J67" s="50" t="s">
        <v>448</v>
      </c>
    </row>
    <row r="68" spans="2:10">
      <c r="B68" s="49"/>
      <c r="C68" s="49" t="s">
        <v>28</v>
      </c>
      <c r="D68" s="112" t="s">
        <v>117</v>
      </c>
      <c r="E68" s="51">
        <v>0.28999999999999998</v>
      </c>
      <c r="F68" s="113">
        <v>0.33700000000000002</v>
      </c>
      <c r="G68" s="49">
        <v>0.28999999999999998</v>
      </c>
      <c r="H68" s="49">
        <v>4.7E-2</v>
      </c>
      <c r="I68" s="50" t="s">
        <v>439</v>
      </c>
      <c r="J68" s="50" t="s">
        <v>448</v>
      </c>
    </row>
    <row r="69" spans="2:10">
      <c r="B69" s="49"/>
      <c r="C69" s="49" t="s">
        <v>201</v>
      </c>
      <c r="D69" s="112" t="s">
        <v>117</v>
      </c>
      <c r="E69" s="51">
        <v>0</v>
      </c>
      <c r="F69" s="113">
        <v>0</v>
      </c>
      <c r="G69" s="49">
        <v>0</v>
      </c>
      <c r="H69" s="49">
        <v>0</v>
      </c>
      <c r="I69" s="50" t="s">
        <v>390</v>
      </c>
      <c r="J69" s="50" t="s">
        <v>449</v>
      </c>
    </row>
    <row r="70" spans="2:10">
      <c r="B70" s="49"/>
      <c r="C70" s="49" t="s">
        <v>202</v>
      </c>
      <c r="D70" s="112" t="s">
        <v>117</v>
      </c>
      <c r="E70" s="51">
        <v>0</v>
      </c>
      <c r="F70" s="113">
        <v>0</v>
      </c>
      <c r="G70" s="49">
        <v>0</v>
      </c>
      <c r="H70" s="49">
        <v>0</v>
      </c>
      <c r="I70" s="50" t="s">
        <v>390</v>
      </c>
      <c r="J70" s="50" t="s">
        <v>449</v>
      </c>
    </row>
    <row r="71" spans="2:10">
      <c r="B71" s="49"/>
      <c r="C71" s="49" t="s">
        <v>20</v>
      </c>
      <c r="D71" s="112" t="s">
        <v>117</v>
      </c>
      <c r="E71" s="51">
        <v>0</v>
      </c>
      <c r="F71" s="113">
        <v>0</v>
      </c>
      <c r="G71" s="49">
        <v>0</v>
      </c>
      <c r="H71" s="49">
        <v>0</v>
      </c>
      <c r="I71" s="50" t="s">
        <v>430</v>
      </c>
      <c r="J71" s="50" t="s">
        <v>449</v>
      </c>
    </row>
    <row r="72" spans="2:10">
      <c r="B72" s="49"/>
      <c r="C72" s="49" t="s">
        <v>203</v>
      </c>
      <c r="D72" s="112" t="s">
        <v>117</v>
      </c>
      <c r="E72" s="51">
        <v>0</v>
      </c>
      <c r="F72" s="113">
        <v>4.3999999999999997E-2</v>
      </c>
      <c r="G72" s="49">
        <v>0</v>
      </c>
      <c r="H72" s="49">
        <v>4.3999999999999997E-2</v>
      </c>
      <c r="I72" s="50" t="s">
        <v>430</v>
      </c>
      <c r="J72" s="50" t="s">
        <v>449</v>
      </c>
    </row>
    <row r="73" spans="2:10">
      <c r="B73" s="43" t="s">
        <v>204</v>
      </c>
      <c r="C73" s="54"/>
      <c r="D73" s="114"/>
      <c r="E73" s="51">
        <v>0</v>
      </c>
      <c r="F73" s="115"/>
      <c r="G73" s="54"/>
      <c r="H73" s="54"/>
      <c r="I73" s="55"/>
      <c r="J73" s="55"/>
    </row>
    <row r="74" spans="2:10">
      <c r="B74" s="54"/>
      <c r="C74" s="49" t="s">
        <v>205</v>
      </c>
      <c r="D74" s="112" t="s">
        <v>177</v>
      </c>
      <c r="E74" s="51">
        <v>21.93</v>
      </c>
      <c r="F74" s="113">
        <v>25.37</v>
      </c>
      <c r="G74" s="49">
        <v>21.93</v>
      </c>
      <c r="H74" s="49">
        <v>3.44</v>
      </c>
      <c r="I74" s="50" t="s">
        <v>439</v>
      </c>
      <c r="J74" s="50" t="s">
        <v>434</v>
      </c>
    </row>
    <row r="75" spans="2:10">
      <c r="B75" s="54"/>
      <c r="C75" s="49" t="s">
        <v>206</v>
      </c>
      <c r="D75" s="112" t="s">
        <v>177</v>
      </c>
      <c r="E75" s="51">
        <v>7.9</v>
      </c>
      <c r="F75" s="113">
        <v>8.8000000000000007</v>
      </c>
      <c r="G75" s="49">
        <v>7.9</v>
      </c>
      <c r="H75" s="49">
        <v>0.9</v>
      </c>
      <c r="I75" s="50" t="s">
        <v>308</v>
      </c>
      <c r="J75" s="50" t="s">
        <v>309</v>
      </c>
    </row>
    <row r="76" spans="2:10">
      <c r="B76" s="58" t="s">
        <v>316</v>
      </c>
      <c r="C76" s="54"/>
      <c r="D76" s="114"/>
      <c r="E76" s="51"/>
      <c r="F76" s="115"/>
      <c r="G76" s="54"/>
      <c r="H76" s="54"/>
      <c r="I76" s="55"/>
      <c r="J76" s="55"/>
    </row>
    <row r="77" spans="2:10">
      <c r="B77" s="54" t="s">
        <v>317</v>
      </c>
      <c r="C77" s="49" t="s">
        <v>450</v>
      </c>
      <c r="D77" s="112" t="s">
        <v>319</v>
      </c>
      <c r="E77" s="113">
        <v>0.14499999999999999</v>
      </c>
      <c r="F77" s="113">
        <v>0.193</v>
      </c>
      <c r="G77" s="49">
        <v>0.14499999999999999</v>
      </c>
      <c r="H77" s="49">
        <v>4.9000000000000002E-2</v>
      </c>
      <c r="I77" s="50" t="s">
        <v>430</v>
      </c>
      <c r="J77" s="50" t="s">
        <v>392</v>
      </c>
    </row>
    <row r="78" spans="2:10">
      <c r="B78" s="54"/>
      <c r="C78" s="49" t="s">
        <v>451</v>
      </c>
      <c r="D78" s="112" t="s">
        <v>319</v>
      </c>
      <c r="E78" s="113">
        <v>0.13400000000000001</v>
      </c>
      <c r="F78" s="113">
        <v>0.17399999999999999</v>
      </c>
      <c r="G78" s="49">
        <v>0.13400000000000001</v>
      </c>
      <c r="H78" s="49">
        <v>0.04</v>
      </c>
      <c r="I78" s="50" t="s">
        <v>430</v>
      </c>
      <c r="J78" s="50" t="s">
        <v>392</v>
      </c>
    </row>
    <row r="79" spans="2:10">
      <c r="B79" s="54"/>
      <c r="C79" s="49" t="s">
        <v>452</v>
      </c>
      <c r="D79" s="112" t="s">
        <v>319</v>
      </c>
      <c r="E79" s="113">
        <v>0.157</v>
      </c>
      <c r="F79" s="113">
        <v>0.20399999999999999</v>
      </c>
      <c r="G79" s="49">
        <v>0.157</v>
      </c>
      <c r="H79" s="49">
        <v>4.7E-2</v>
      </c>
      <c r="I79" s="50" t="s">
        <v>430</v>
      </c>
      <c r="J79" s="50" t="s">
        <v>392</v>
      </c>
    </row>
    <row r="80" spans="2:10">
      <c r="B80" s="54"/>
      <c r="C80" s="49" t="s">
        <v>453</v>
      </c>
      <c r="D80" s="112" t="s">
        <v>319</v>
      </c>
      <c r="E80" s="113">
        <v>0.16700000000000001</v>
      </c>
      <c r="F80" s="113">
        <v>0.218</v>
      </c>
      <c r="G80" s="49">
        <v>0.16700000000000001</v>
      </c>
      <c r="H80" s="49">
        <v>0.05</v>
      </c>
      <c r="I80" s="50" t="s">
        <v>430</v>
      </c>
      <c r="J80" s="50" t="s">
        <v>392</v>
      </c>
    </row>
    <row r="81" spans="2:10">
      <c r="B81" s="54"/>
      <c r="C81" s="49" t="s">
        <v>454</v>
      </c>
      <c r="D81" s="112" t="s">
        <v>319</v>
      </c>
      <c r="E81" s="113">
        <v>0.111</v>
      </c>
      <c r="F81" s="113">
        <v>0.14399999999999999</v>
      </c>
      <c r="G81" s="49">
        <v>0.111</v>
      </c>
      <c r="H81" s="49">
        <v>3.3000000000000002E-2</v>
      </c>
      <c r="I81" s="50" t="s">
        <v>430</v>
      </c>
      <c r="J81" s="50" t="s">
        <v>392</v>
      </c>
    </row>
    <row r="82" spans="2:10">
      <c r="B82" s="54"/>
      <c r="C82" s="49" t="s">
        <v>455</v>
      </c>
      <c r="D82" s="112" t="s">
        <v>319</v>
      </c>
      <c r="E82" s="113">
        <v>0</v>
      </c>
      <c r="F82" s="113">
        <v>0.125</v>
      </c>
      <c r="G82" s="49"/>
      <c r="H82" s="49"/>
      <c r="I82" s="50" t="s">
        <v>439</v>
      </c>
      <c r="J82" s="50" t="s">
        <v>392</v>
      </c>
    </row>
    <row r="83" spans="2:10">
      <c r="B83" s="54"/>
      <c r="C83" s="49" t="s">
        <v>456</v>
      </c>
      <c r="D83" s="112" t="s">
        <v>319</v>
      </c>
      <c r="E83" s="113">
        <v>0.126</v>
      </c>
      <c r="F83" s="113">
        <v>0.16600000000000001</v>
      </c>
      <c r="G83" s="49">
        <v>0.126</v>
      </c>
      <c r="H83" s="49">
        <v>0.04</v>
      </c>
      <c r="I83" s="50" t="s">
        <v>430</v>
      </c>
      <c r="J83" s="50" t="s">
        <v>392</v>
      </c>
    </row>
    <row r="84" spans="2:10">
      <c r="B84" s="54"/>
      <c r="C84" s="49" t="s">
        <v>457</v>
      </c>
      <c r="D84" s="112" t="s">
        <v>319</v>
      </c>
      <c r="E84" s="113">
        <v>0.13600000000000001</v>
      </c>
      <c r="F84" s="113">
        <v>0.18</v>
      </c>
      <c r="G84" s="49">
        <v>0.13600000000000001</v>
      </c>
      <c r="H84" s="49">
        <v>4.2999999999999997E-2</v>
      </c>
      <c r="I84" s="50" t="s">
        <v>430</v>
      </c>
      <c r="J84" s="50" t="s">
        <v>392</v>
      </c>
    </row>
    <row r="85" spans="2:10">
      <c r="B85" s="54"/>
      <c r="C85" s="49" t="s">
        <v>458</v>
      </c>
      <c r="D85" s="112" t="s">
        <v>319</v>
      </c>
      <c r="E85" s="113">
        <v>0.154</v>
      </c>
      <c r="F85" s="113">
        <v>0.20300000000000001</v>
      </c>
      <c r="G85" s="49">
        <v>0.154</v>
      </c>
      <c r="H85" s="49">
        <v>4.9000000000000002E-2</v>
      </c>
      <c r="I85" s="50" t="s">
        <v>430</v>
      </c>
      <c r="J85" s="50" t="s">
        <v>392</v>
      </c>
    </row>
    <row r="86" spans="2:10">
      <c r="B86" s="54"/>
      <c r="C86" s="49" t="s">
        <v>459</v>
      </c>
      <c r="D86" s="112" t="s">
        <v>319</v>
      </c>
      <c r="E86" s="113">
        <v>0.115</v>
      </c>
      <c r="F86" s="113">
        <v>0.15</v>
      </c>
      <c r="G86" s="49">
        <v>0.115</v>
      </c>
      <c r="H86" s="49">
        <v>3.5000000000000003E-2</v>
      </c>
      <c r="I86" s="50" t="s">
        <v>430</v>
      </c>
      <c r="J86" s="50" t="s">
        <v>392</v>
      </c>
    </row>
    <row r="87" spans="2:10">
      <c r="B87" s="54"/>
      <c r="C87" s="49" t="s">
        <v>460</v>
      </c>
      <c r="D87" s="112" t="s">
        <v>319</v>
      </c>
      <c r="E87" s="113">
        <v>0.13200000000000001</v>
      </c>
      <c r="F87" s="113">
        <v>0.14499999999999999</v>
      </c>
      <c r="G87" s="49">
        <v>0.13200000000000001</v>
      </c>
      <c r="H87" s="49">
        <v>1.2999999999999999E-2</v>
      </c>
      <c r="I87" s="50" t="s">
        <v>430</v>
      </c>
      <c r="J87" s="50" t="s">
        <v>392</v>
      </c>
    </row>
    <row r="88" spans="2:10">
      <c r="B88" s="54"/>
      <c r="C88" s="49" t="s">
        <v>461</v>
      </c>
      <c r="D88" s="112" t="s">
        <v>319</v>
      </c>
      <c r="E88" s="113">
        <v>0.13800000000000001</v>
      </c>
      <c r="F88" s="113">
        <v>0.152</v>
      </c>
      <c r="G88" s="49">
        <v>0.13800000000000001</v>
      </c>
      <c r="H88" s="49">
        <v>1.4E-2</v>
      </c>
      <c r="I88" s="50" t="s">
        <v>430</v>
      </c>
      <c r="J88" s="50" t="s">
        <v>392</v>
      </c>
    </row>
    <row r="89" spans="2:10">
      <c r="B89" s="54"/>
      <c r="C89" s="49" t="s">
        <v>462</v>
      </c>
      <c r="D89" s="112" t="s">
        <v>319</v>
      </c>
      <c r="E89" s="113">
        <v>0.112</v>
      </c>
      <c r="F89" s="113">
        <v>0.129</v>
      </c>
      <c r="G89" s="49">
        <v>0.112</v>
      </c>
      <c r="H89" s="49">
        <v>1.7000000000000001E-2</v>
      </c>
      <c r="I89" s="50" t="s">
        <v>430</v>
      </c>
      <c r="J89" s="50" t="s">
        <v>392</v>
      </c>
    </row>
    <row r="90" spans="2:10">
      <c r="B90" s="54"/>
      <c r="C90" s="49" t="s">
        <v>463</v>
      </c>
      <c r="D90" s="112" t="s">
        <v>319</v>
      </c>
      <c r="E90" s="113">
        <v>0.11799999999999999</v>
      </c>
      <c r="F90" s="113">
        <v>0.13600000000000001</v>
      </c>
      <c r="G90" s="49">
        <v>0.11799999999999999</v>
      </c>
      <c r="H90" s="49">
        <v>1.7999999999999999E-2</v>
      </c>
      <c r="I90" s="50" t="s">
        <v>430</v>
      </c>
      <c r="J90" s="50" t="s">
        <v>392</v>
      </c>
    </row>
    <row r="91" spans="2:10">
      <c r="B91" s="54"/>
      <c r="C91" s="49" t="s">
        <v>464</v>
      </c>
      <c r="D91" s="112" t="s">
        <v>319</v>
      </c>
      <c r="E91" s="113">
        <v>0.14699999999999999</v>
      </c>
      <c r="F91" s="113">
        <v>0.17</v>
      </c>
      <c r="G91" s="49">
        <v>0.14699999999999999</v>
      </c>
      <c r="H91" s="49">
        <v>2.3E-2</v>
      </c>
      <c r="I91" s="50" t="s">
        <v>430</v>
      </c>
      <c r="J91" s="50" t="s">
        <v>392</v>
      </c>
    </row>
    <row r="92" spans="2:10">
      <c r="B92" s="54"/>
      <c r="C92" s="49" t="s">
        <v>465</v>
      </c>
      <c r="D92" s="112" t="s">
        <v>319</v>
      </c>
      <c r="E92" s="113">
        <v>7.0000000000000001E-3</v>
      </c>
      <c r="F92" s="113">
        <v>5.3999999999999999E-2</v>
      </c>
      <c r="G92" s="49">
        <v>7.0000000000000001E-3</v>
      </c>
      <c r="H92" s="49">
        <v>4.7E-2</v>
      </c>
      <c r="I92" s="50" t="s">
        <v>430</v>
      </c>
      <c r="J92" s="50" t="s">
        <v>392</v>
      </c>
    </row>
    <row r="93" spans="2:10">
      <c r="B93" s="54"/>
      <c r="C93" s="49" t="s">
        <v>466</v>
      </c>
      <c r="D93" s="112" t="s">
        <v>319</v>
      </c>
      <c r="E93" s="113">
        <v>3.7999999999999999E-2</v>
      </c>
      <c r="F93" s="113">
        <v>9.0999999999999998E-2</v>
      </c>
      <c r="G93" s="49">
        <v>3.7999999999999999E-2</v>
      </c>
      <c r="H93" s="49">
        <v>5.2999999999999999E-2</v>
      </c>
      <c r="I93" s="50" t="s">
        <v>430</v>
      </c>
      <c r="J93" s="50" t="s">
        <v>392</v>
      </c>
    </row>
    <row r="94" spans="2:10">
      <c r="B94" s="54"/>
      <c r="C94" s="49" t="s">
        <v>467</v>
      </c>
      <c r="D94" s="112" t="s">
        <v>319</v>
      </c>
      <c r="E94" s="113">
        <v>2E-3</v>
      </c>
      <c r="F94" s="113">
        <v>2.7E-2</v>
      </c>
      <c r="G94" s="49">
        <v>2E-3</v>
      </c>
      <c r="H94" s="49">
        <v>2.5000000000000001E-2</v>
      </c>
      <c r="I94" s="50" t="s">
        <v>430</v>
      </c>
      <c r="J94" s="50" t="s">
        <v>392</v>
      </c>
    </row>
    <row r="95" spans="2:10">
      <c r="B95" s="54"/>
      <c r="C95" s="49" t="s">
        <v>468</v>
      </c>
      <c r="D95" s="112" t="s">
        <v>319</v>
      </c>
      <c r="E95" s="113">
        <v>2E-3</v>
      </c>
      <c r="F95" s="113">
        <v>1.7999999999999999E-2</v>
      </c>
      <c r="G95" s="49">
        <v>2E-3</v>
      </c>
      <c r="H95" s="49">
        <v>1.6E-2</v>
      </c>
      <c r="I95" s="50" t="s">
        <v>430</v>
      </c>
      <c r="J95" s="50" t="s">
        <v>392</v>
      </c>
    </row>
    <row r="96" spans="2:10">
      <c r="B96" s="54"/>
      <c r="C96" s="49" t="s">
        <v>469</v>
      </c>
      <c r="D96" s="112" t="s">
        <v>319</v>
      </c>
      <c r="E96" s="113">
        <v>0</v>
      </c>
      <c r="F96" s="113">
        <v>0.112</v>
      </c>
      <c r="G96" s="49">
        <v>0</v>
      </c>
      <c r="H96" s="49">
        <v>0.112</v>
      </c>
      <c r="I96" s="50" t="s">
        <v>370</v>
      </c>
      <c r="J96" s="50" t="s">
        <v>383</v>
      </c>
    </row>
    <row r="97" spans="2:10">
      <c r="B97" s="54"/>
      <c r="C97" s="49" t="s">
        <v>470</v>
      </c>
      <c r="D97" s="112" t="s">
        <v>319</v>
      </c>
      <c r="E97" s="113">
        <v>0</v>
      </c>
      <c r="F97" s="113">
        <v>7.0000000000000001E-3</v>
      </c>
      <c r="G97" s="49">
        <v>0</v>
      </c>
      <c r="H97" s="49">
        <v>7.0000000000000001E-3</v>
      </c>
      <c r="I97" s="50" t="s">
        <v>390</v>
      </c>
      <c r="J97" s="50" t="s">
        <v>383</v>
      </c>
    </row>
    <row r="98" spans="2:10">
      <c r="B98" s="54"/>
      <c r="C98" s="49" t="s">
        <v>471</v>
      </c>
      <c r="D98" s="112" t="s">
        <v>319</v>
      </c>
      <c r="E98" s="113">
        <v>0</v>
      </c>
      <c r="F98" s="113">
        <v>9.4E-2</v>
      </c>
      <c r="G98" s="49">
        <v>0</v>
      </c>
      <c r="H98" s="49">
        <v>9.4E-2</v>
      </c>
      <c r="I98" s="50" t="s">
        <v>439</v>
      </c>
      <c r="J98" s="50" t="s">
        <v>392</v>
      </c>
    </row>
    <row r="99" spans="2:10">
      <c r="B99" s="54"/>
      <c r="C99" s="49" t="s">
        <v>472</v>
      </c>
      <c r="D99" s="112" t="s">
        <v>319</v>
      </c>
      <c r="E99" s="113">
        <v>0</v>
      </c>
      <c r="F99" s="113">
        <v>6.9000000000000006E-2</v>
      </c>
      <c r="G99" s="49">
        <v>0</v>
      </c>
      <c r="H99" s="49">
        <v>6.9000000000000006E-2</v>
      </c>
      <c r="I99" s="50" t="s">
        <v>439</v>
      </c>
      <c r="J99" s="50" t="s">
        <v>392</v>
      </c>
    </row>
    <row r="100" spans="2:10">
      <c r="B100" s="54"/>
      <c r="C100" s="49" t="s">
        <v>473</v>
      </c>
      <c r="D100" s="112" t="s">
        <v>319</v>
      </c>
      <c r="E100" s="113">
        <v>0</v>
      </c>
      <c r="F100" s="113">
        <v>2E-3</v>
      </c>
      <c r="G100" s="49">
        <v>0</v>
      </c>
      <c r="H100" s="49">
        <v>2E-3</v>
      </c>
      <c r="I100" s="50" t="s">
        <v>439</v>
      </c>
      <c r="J100" s="50" t="s">
        <v>392</v>
      </c>
    </row>
    <row r="101" spans="2:10">
      <c r="B101" s="54" t="s">
        <v>474</v>
      </c>
      <c r="C101" s="49" t="s">
        <v>475</v>
      </c>
      <c r="D101" s="112" t="s">
        <v>319</v>
      </c>
      <c r="E101" s="113">
        <v>0.1125</v>
      </c>
      <c r="F101" s="113">
        <v>0.14580000000000001</v>
      </c>
      <c r="G101" s="49">
        <v>0.1125</v>
      </c>
      <c r="H101" s="49">
        <v>3.3300000000000003E-2</v>
      </c>
      <c r="I101" s="50" t="s">
        <v>439</v>
      </c>
      <c r="J101" s="50" t="s">
        <v>476</v>
      </c>
    </row>
    <row r="102" spans="2:10">
      <c r="B102" s="54" t="s">
        <v>324</v>
      </c>
      <c r="C102" s="49" t="s">
        <v>472</v>
      </c>
      <c r="D102" s="112" t="s">
        <v>319</v>
      </c>
      <c r="E102" s="113">
        <v>0</v>
      </c>
      <c r="F102" s="113">
        <v>3.0999999999999999E-3</v>
      </c>
      <c r="G102" s="49">
        <v>0</v>
      </c>
      <c r="H102" s="49">
        <v>3.0999999999999999E-3</v>
      </c>
      <c r="I102" s="50" t="s">
        <v>439</v>
      </c>
      <c r="J102" s="50" t="s">
        <v>476</v>
      </c>
    </row>
    <row r="103" spans="2:10">
      <c r="B103" s="54" t="s">
        <v>325</v>
      </c>
      <c r="C103" s="49" t="s">
        <v>23</v>
      </c>
      <c r="D103" s="112" t="s">
        <v>319</v>
      </c>
      <c r="E103" s="113">
        <v>0.2177</v>
      </c>
      <c r="F103" s="113">
        <v>0.28739999999999999</v>
      </c>
      <c r="G103" s="49">
        <v>0.2177</v>
      </c>
      <c r="H103" s="49">
        <v>6.9599999999999995E-2</v>
      </c>
      <c r="I103" s="50" t="s">
        <v>439</v>
      </c>
      <c r="J103" s="50" t="s">
        <v>476</v>
      </c>
    </row>
    <row r="104" spans="2:10">
      <c r="B104" s="54"/>
      <c r="C104" s="49" t="s">
        <v>477</v>
      </c>
      <c r="D104" s="112" t="s">
        <v>328</v>
      </c>
      <c r="E104" s="113">
        <v>9.0700000000000003E-2</v>
      </c>
      <c r="F104" s="113">
        <v>0.1197</v>
      </c>
      <c r="G104" s="49">
        <v>9.0700000000000003E-2</v>
      </c>
      <c r="H104" s="49">
        <v>2.9000000000000001E-2</v>
      </c>
      <c r="I104" s="50" t="s">
        <v>439</v>
      </c>
      <c r="J104" s="50" t="s">
        <v>478</v>
      </c>
    </row>
    <row r="105" spans="2:10">
      <c r="B105" s="54"/>
      <c r="C105" s="49" t="s">
        <v>22</v>
      </c>
      <c r="D105" s="112" t="s">
        <v>319</v>
      </c>
      <c r="E105" s="113">
        <v>0</v>
      </c>
      <c r="F105" s="113" t="s">
        <v>447</v>
      </c>
      <c r="G105" s="49"/>
      <c r="H105" s="49"/>
      <c r="I105" s="50"/>
      <c r="J105" s="50"/>
    </row>
    <row r="106" spans="2:10">
      <c r="B106" s="54"/>
      <c r="C106" s="49" t="s">
        <v>130</v>
      </c>
      <c r="D106" s="112" t="s">
        <v>319</v>
      </c>
      <c r="E106" s="113">
        <v>0</v>
      </c>
      <c r="F106" s="113" t="s">
        <v>447</v>
      </c>
      <c r="G106" s="49"/>
      <c r="H106" s="49"/>
      <c r="I106" s="50"/>
      <c r="J106" s="50"/>
    </row>
    <row r="107" spans="2:10">
      <c r="B107" s="54"/>
      <c r="C107" s="54" t="s">
        <v>472</v>
      </c>
      <c r="D107" s="55" t="s">
        <v>319</v>
      </c>
      <c r="E107" s="54">
        <v>0</v>
      </c>
      <c r="F107" s="54">
        <v>0.13730000000000001</v>
      </c>
      <c r="G107" s="54">
        <v>0</v>
      </c>
      <c r="H107" s="54">
        <v>0.13730000000000001</v>
      </c>
      <c r="I107" s="55" t="s">
        <v>439</v>
      </c>
      <c r="J107" s="55" t="s">
        <v>476</v>
      </c>
    </row>
    <row r="108" spans="2:10">
      <c r="B108" s="54" t="s">
        <v>479</v>
      </c>
      <c r="C108" s="54" t="s">
        <v>23</v>
      </c>
      <c r="D108" s="55" t="s">
        <v>328</v>
      </c>
      <c r="E108" s="54">
        <v>1.41E-2</v>
      </c>
      <c r="F108" s="54">
        <v>1.8499999999999999E-2</v>
      </c>
      <c r="G108" s="54">
        <v>1.41E-2</v>
      </c>
      <c r="H108" s="54">
        <v>4.4000000000000003E-3</v>
      </c>
      <c r="I108" s="55" t="s">
        <v>439</v>
      </c>
      <c r="J108" s="55" t="s">
        <v>478</v>
      </c>
    </row>
    <row r="109" spans="2:10">
      <c r="B109" s="54"/>
      <c r="C109" s="54" t="s">
        <v>23</v>
      </c>
      <c r="D109" s="55" t="s">
        <v>319</v>
      </c>
      <c r="E109" s="54">
        <v>0.67649999999999999</v>
      </c>
      <c r="F109" s="54">
        <v>0.8881</v>
      </c>
      <c r="G109" s="54">
        <v>0.67649999999999999</v>
      </c>
      <c r="H109" s="54">
        <v>0.21160000000000001</v>
      </c>
      <c r="I109" s="55" t="s">
        <v>439</v>
      </c>
      <c r="J109" s="55" t="s">
        <v>476</v>
      </c>
    </row>
    <row r="110" spans="2:10">
      <c r="B110" s="54"/>
      <c r="C110" s="54" t="s">
        <v>480</v>
      </c>
      <c r="D110" s="55" t="s">
        <v>328</v>
      </c>
      <c r="E110" s="54">
        <v>2.0000000000000002E-5</v>
      </c>
      <c r="F110" s="54">
        <v>2E-3</v>
      </c>
      <c r="G110" s="54">
        <v>2.0000000000000002E-5</v>
      </c>
      <c r="H110" s="54">
        <v>1.9E-3</v>
      </c>
      <c r="I110" s="55" t="s">
        <v>439</v>
      </c>
      <c r="J110" s="55" t="s">
        <v>478</v>
      </c>
    </row>
    <row r="111" spans="2:10">
      <c r="B111" s="54"/>
      <c r="C111" s="54" t="s">
        <v>480</v>
      </c>
      <c r="D111" s="55" t="s">
        <v>319</v>
      </c>
      <c r="E111" s="54">
        <v>9.5999999999999992E-3</v>
      </c>
      <c r="F111" s="54">
        <v>9.74E-2</v>
      </c>
      <c r="G111" s="54">
        <v>9.5999999999999992E-3</v>
      </c>
      <c r="H111" s="54">
        <v>8.7800000000000003E-2</v>
      </c>
      <c r="I111" s="55" t="s">
        <v>439</v>
      </c>
      <c r="J111" s="55" t="s">
        <v>476</v>
      </c>
    </row>
    <row r="112" spans="2:10">
      <c r="B112" s="54"/>
      <c r="C112" s="54" t="s">
        <v>472</v>
      </c>
      <c r="D112" s="55" t="s">
        <v>328</v>
      </c>
      <c r="E112" s="54">
        <v>0</v>
      </c>
      <c r="F112" s="54">
        <v>8.3999999999999995E-3</v>
      </c>
      <c r="G112" s="54">
        <v>0</v>
      </c>
      <c r="H112" s="54">
        <v>8.3999999999999995E-3</v>
      </c>
      <c r="I112" s="55" t="s">
        <v>439</v>
      </c>
      <c r="J112" s="55" t="s">
        <v>481</v>
      </c>
    </row>
    <row r="113" spans="2:10">
      <c r="B113" s="54"/>
      <c r="C113" s="54" t="s">
        <v>472</v>
      </c>
      <c r="D113" s="55" t="s">
        <v>319</v>
      </c>
      <c r="E113" s="54">
        <v>0</v>
      </c>
      <c r="F113" s="54">
        <v>0.40439999999999998</v>
      </c>
      <c r="G113" s="54">
        <v>0</v>
      </c>
      <c r="H113" s="54">
        <v>0.40439999999999998</v>
      </c>
      <c r="I113" s="55" t="s">
        <v>439</v>
      </c>
      <c r="J113" s="55" t="s">
        <v>476</v>
      </c>
    </row>
    <row r="114" spans="2:10">
      <c r="B114" s="54" t="s">
        <v>329</v>
      </c>
      <c r="C114" s="54" t="s">
        <v>403</v>
      </c>
      <c r="D114" s="55" t="s">
        <v>328</v>
      </c>
      <c r="E114" s="54">
        <v>1.61E-2</v>
      </c>
      <c r="F114" s="54">
        <v>2.0400000000000001E-2</v>
      </c>
      <c r="G114" s="54">
        <v>1.61E-2</v>
      </c>
      <c r="H114" s="54">
        <v>4.3E-3</v>
      </c>
      <c r="I114" s="55" t="s">
        <v>439</v>
      </c>
      <c r="J114" s="55" t="s">
        <v>481</v>
      </c>
    </row>
    <row r="115" spans="2:10">
      <c r="B115" s="54"/>
      <c r="C115" s="54" t="s">
        <v>482</v>
      </c>
      <c r="D115" s="55" t="s">
        <v>328</v>
      </c>
      <c r="E115" s="54">
        <v>5.91E-2</v>
      </c>
      <c r="F115" s="54">
        <v>7.46E-2</v>
      </c>
      <c r="G115" s="54">
        <v>5.91E-2</v>
      </c>
      <c r="H115" s="54">
        <v>1.55E-2</v>
      </c>
      <c r="I115" s="55" t="s">
        <v>439</v>
      </c>
      <c r="J115" s="55" t="s">
        <v>481</v>
      </c>
    </row>
    <row r="116" spans="2:10">
      <c r="B116" s="54" t="s">
        <v>331</v>
      </c>
      <c r="C116" s="54" t="s">
        <v>332</v>
      </c>
      <c r="D116" s="55" t="s">
        <v>328</v>
      </c>
      <c r="E116" s="54">
        <v>2.3E-3</v>
      </c>
      <c r="F116" s="54">
        <v>3.0000000000000001E-3</v>
      </c>
      <c r="G116" s="54">
        <v>2.3E-3</v>
      </c>
      <c r="H116" s="54">
        <v>6.9999999999999999E-4</v>
      </c>
      <c r="I116" s="55" t="s">
        <v>439</v>
      </c>
      <c r="J116" s="55" t="s">
        <v>481</v>
      </c>
    </row>
    <row r="117" spans="2:10">
      <c r="B117" s="54"/>
      <c r="C117" s="54" t="s">
        <v>23</v>
      </c>
      <c r="D117" s="55" t="s">
        <v>328</v>
      </c>
      <c r="E117" s="54">
        <v>6.7599999999999993E-2</v>
      </c>
      <c r="F117" s="54">
        <v>8.8599999999999998E-2</v>
      </c>
      <c r="G117" s="54">
        <v>6.7599999999999993E-2</v>
      </c>
      <c r="H117" s="54">
        <v>2.1000000000000001E-2</v>
      </c>
      <c r="I117" s="55" t="s">
        <v>439</v>
      </c>
      <c r="J117" s="55" t="s">
        <v>478</v>
      </c>
    </row>
    <row r="118" spans="2:10">
      <c r="B118" s="54"/>
      <c r="C118" s="54" t="s">
        <v>483</v>
      </c>
      <c r="D118" s="55" t="s">
        <v>328</v>
      </c>
      <c r="E118" s="54">
        <v>0</v>
      </c>
      <c r="F118" s="54">
        <v>0</v>
      </c>
      <c r="G118" s="54">
        <v>0</v>
      </c>
      <c r="H118" s="54">
        <v>0</v>
      </c>
      <c r="I118" s="55" t="s">
        <v>439</v>
      </c>
      <c r="J118" s="55" t="s">
        <v>481</v>
      </c>
    </row>
    <row r="119" spans="2:10">
      <c r="B119" s="54" t="s">
        <v>335</v>
      </c>
      <c r="C119" s="54" t="s">
        <v>484</v>
      </c>
      <c r="D119" s="55" t="s">
        <v>328</v>
      </c>
      <c r="E119" s="54">
        <v>0</v>
      </c>
      <c r="F119" s="54">
        <v>1.7100000000000001E-2</v>
      </c>
      <c r="G119" s="54">
        <v>0</v>
      </c>
      <c r="H119" s="54">
        <v>1.7100000000000001E-2</v>
      </c>
      <c r="I119" s="55" t="s">
        <v>439</v>
      </c>
      <c r="J119" s="55" t="s">
        <v>481</v>
      </c>
    </row>
    <row r="120" spans="2:10">
      <c r="B120" s="54" t="s">
        <v>485</v>
      </c>
      <c r="C120" s="54" t="s">
        <v>409</v>
      </c>
      <c r="D120" s="55" t="s">
        <v>328</v>
      </c>
      <c r="E120" s="54">
        <v>8.6000000000000007E-2</v>
      </c>
      <c r="F120" s="54">
        <v>0.1086</v>
      </c>
      <c r="G120" s="54">
        <v>8.6000000000000007E-2</v>
      </c>
      <c r="H120" s="54">
        <v>2.2599999999999999E-2</v>
      </c>
      <c r="I120" s="55" t="s">
        <v>439</v>
      </c>
      <c r="J120" s="55" t="s">
        <v>481</v>
      </c>
    </row>
    <row r="121" spans="2:10">
      <c r="B121" s="54"/>
      <c r="C121" s="54" t="s">
        <v>23</v>
      </c>
      <c r="D121" s="55" t="s">
        <v>328</v>
      </c>
      <c r="E121" s="54">
        <v>9.7699999999999995E-2</v>
      </c>
      <c r="F121" s="54">
        <v>0.12870000000000001</v>
      </c>
      <c r="G121" s="54">
        <v>9.7699999999999995E-2</v>
      </c>
      <c r="H121" s="54">
        <v>3.1E-2</v>
      </c>
      <c r="I121" s="55" t="s">
        <v>439</v>
      </c>
      <c r="J121" s="55" t="s">
        <v>478</v>
      </c>
    </row>
    <row r="122" spans="2:10">
      <c r="B122" s="54"/>
      <c r="C122" s="54" t="s">
        <v>480</v>
      </c>
      <c r="D122" s="55" t="s">
        <v>328</v>
      </c>
      <c r="E122" s="54">
        <v>1.6999999999999999E-3</v>
      </c>
      <c r="F122" s="54">
        <v>1.46E-2</v>
      </c>
      <c r="G122" s="54">
        <v>1.6999999999999999E-3</v>
      </c>
      <c r="H122" s="54">
        <v>1.29E-2</v>
      </c>
      <c r="I122" s="55" t="s">
        <v>439</v>
      </c>
      <c r="J122" s="55" t="s">
        <v>478</v>
      </c>
    </row>
    <row r="123" spans="2:10">
      <c r="B123" s="54"/>
      <c r="C123" s="54" t="s">
        <v>486</v>
      </c>
      <c r="D123" s="55" t="s">
        <v>328</v>
      </c>
      <c r="E123" s="54">
        <v>5.1999999999999998E-3</v>
      </c>
      <c r="F123" s="54">
        <v>4.82E-2</v>
      </c>
      <c r="G123" s="54">
        <v>5.1999999999999998E-3</v>
      </c>
      <c r="H123" s="54">
        <v>4.3099999999999999E-2</v>
      </c>
      <c r="I123" s="55" t="s">
        <v>439</v>
      </c>
      <c r="J123" s="55" t="s">
        <v>478</v>
      </c>
    </row>
    <row r="124" spans="2:10">
      <c r="B124" s="54"/>
      <c r="C124" s="54" t="s">
        <v>487</v>
      </c>
      <c r="D124" s="55" t="s">
        <v>328</v>
      </c>
      <c r="E124" s="54">
        <v>0</v>
      </c>
      <c r="F124" s="54">
        <v>8.9200000000000002E-2</v>
      </c>
      <c r="G124" s="54">
        <v>0</v>
      </c>
      <c r="H124" s="54">
        <v>8.9200000000000002E-2</v>
      </c>
      <c r="I124" s="55" t="s">
        <v>439</v>
      </c>
      <c r="J124" s="55" t="s">
        <v>481</v>
      </c>
    </row>
    <row r="125" spans="2:10">
      <c r="B125" s="54"/>
      <c r="C125" s="54" t="s">
        <v>473</v>
      </c>
      <c r="D125" s="55" t="s">
        <v>328</v>
      </c>
      <c r="E125" s="54">
        <v>0</v>
      </c>
      <c r="F125" s="54">
        <v>0</v>
      </c>
      <c r="G125" s="54">
        <v>0</v>
      </c>
      <c r="H125" s="54">
        <v>0</v>
      </c>
      <c r="I125" s="55" t="s">
        <v>439</v>
      </c>
      <c r="J125" s="55" t="s">
        <v>481</v>
      </c>
    </row>
    <row r="126" spans="2:10">
      <c r="B126" s="54" t="s">
        <v>340</v>
      </c>
      <c r="C126" s="54" t="s">
        <v>483</v>
      </c>
      <c r="D126" s="55" t="s">
        <v>328</v>
      </c>
      <c r="E126" s="54">
        <v>0</v>
      </c>
      <c r="F126" s="54">
        <v>0</v>
      </c>
      <c r="G126" s="54">
        <v>0</v>
      </c>
      <c r="H126" s="54">
        <v>0</v>
      </c>
      <c r="I126" s="55" t="s">
        <v>439</v>
      </c>
      <c r="J126" s="55" t="s">
        <v>481</v>
      </c>
    </row>
    <row r="127" spans="2:10">
      <c r="B127" s="54" t="s">
        <v>341</v>
      </c>
      <c r="C127" s="54" t="s">
        <v>483</v>
      </c>
      <c r="D127" s="55" t="s">
        <v>328</v>
      </c>
      <c r="E127" s="54">
        <v>0</v>
      </c>
      <c r="F127" s="54">
        <v>0</v>
      </c>
      <c r="G127" s="54">
        <v>0</v>
      </c>
      <c r="H127" s="54">
        <v>0</v>
      </c>
      <c r="I127" s="55" t="s">
        <v>439</v>
      </c>
      <c r="J127" s="55" t="s">
        <v>481</v>
      </c>
    </row>
    <row r="128" spans="2:10">
      <c r="B128" s="54" t="s">
        <v>488</v>
      </c>
      <c r="C128" s="54" t="s">
        <v>56</v>
      </c>
      <c r="D128" s="55" t="s">
        <v>328</v>
      </c>
      <c r="E128" s="54">
        <v>1.0852999999999999</v>
      </c>
      <c r="F128" s="54">
        <v>1.4200999999999999</v>
      </c>
      <c r="G128" s="54">
        <v>1.0852999999999999</v>
      </c>
      <c r="H128" s="54">
        <v>0.33489999999999998</v>
      </c>
      <c r="I128" s="55" t="s">
        <v>439</v>
      </c>
      <c r="J128" s="55" t="s">
        <v>478</v>
      </c>
    </row>
    <row r="129" spans="2:10">
      <c r="B129" s="54" t="s">
        <v>342</v>
      </c>
      <c r="C129" s="54" t="s">
        <v>489</v>
      </c>
      <c r="D129" s="55" t="s">
        <v>328</v>
      </c>
      <c r="E129" s="54">
        <v>0.20200000000000001</v>
      </c>
      <c r="F129" s="54">
        <v>0.23400000000000001</v>
      </c>
      <c r="G129" s="54">
        <v>0.20200000000000001</v>
      </c>
      <c r="H129" s="54">
        <v>3.2000000000000001E-2</v>
      </c>
      <c r="I129" s="55" t="s">
        <v>430</v>
      </c>
      <c r="J129" s="55" t="s">
        <v>437</v>
      </c>
    </row>
    <row r="130" spans="2:10">
      <c r="B130" s="54"/>
      <c r="C130" s="54" t="s">
        <v>490</v>
      </c>
      <c r="D130" s="55" t="s">
        <v>328</v>
      </c>
      <c r="E130" s="54">
        <v>0.152</v>
      </c>
      <c r="F130" s="54">
        <v>0.17199999999999999</v>
      </c>
      <c r="G130" s="54">
        <v>0.152</v>
      </c>
      <c r="H130" s="54">
        <v>2.1000000000000001E-2</v>
      </c>
      <c r="I130" s="55" t="s">
        <v>430</v>
      </c>
      <c r="J130" s="55" t="s">
        <v>437</v>
      </c>
    </row>
    <row r="131" spans="2:10">
      <c r="B131" s="54"/>
      <c r="C131" s="54" t="s">
        <v>491</v>
      </c>
      <c r="D131" s="55" t="s">
        <v>328</v>
      </c>
      <c r="E131" s="54">
        <v>0.14000000000000001</v>
      </c>
      <c r="F131" s="54">
        <v>0.157</v>
      </c>
      <c r="G131" s="54">
        <v>0.14000000000000001</v>
      </c>
      <c r="H131" s="54">
        <v>1.7999999999999999E-2</v>
      </c>
      <c r="I131" s="55" t="s">
        <v>430</v>
      </c>
      <c r="J131" s="55" t="s">
        <v>437</v>
      </c>
    </row>
    <row r="132" spans="2:10">
      <c r="B132" s="54"/>
      <c r="C132" s="54" t="s">
        <v>438</v>
      </c>
      <c r="D132" s="55" t="s">
        <v>328</v>
      </c>
      <c r="E132" s="54">
        <v>0.16</v>
      </c>
      <c r="F132" s="54">
        <v>0.182</v>
      </c>
      <c r="G132" s="54">
        <v>0.16</v>
      </c>
      <c r="H132" s="54">
        <v>2.1999999999999999E-2</v>
      </c>
      <c r="I132" s="55" t="s">
        <v>430</v>
      </c>
      <c r="J132" s="55" t="s">
        <v>437</v>
      </c>
    </row>
    <row r="133" spans="2:10">
      <c r="B133" s="54" t="s">
        <v>346</v>
      </c>
      <c r="C133" s="54" t="s">
        <v>56</v>
      </c>
      <c r="D133" s="55"/>
      <c r="E133" s="54"/>
      <c r="F133" s="54"/>
      <c r="G133" s="54"/>
      <c r="H133" s="54"/>
      <c r="I133" s="55"/>
      <c r="J133" s="55"/>
    </row>
    <row r="134" spans="2:10">
      <c r="B134" s="54" t="s">
        <v>414</v>
      </c>
      <c r="C134" s="54" t="s">
        <v>492</v>
      </c>
      <c r="D134" s="55" t="s">
        <v>349</v>
      </c>
      <c r="E134" s="54">
        <v>1.0049999999999999</v>
      </c>
      <c r="F134" s="54">
        <v>1.3260000000000001</v>
      </c>
      <c r="G134" s="54">
        <v>1.0049999999999999</v>
      </c>
      <c r="H134" s="54">
        <v>0.32100000000000001</v>
      </c>
      <c r="I134" s="55" t="s">
        <v>369</v>
      </c>
      <c r="J134" s="55" t="s">
        <v>415</v>
      </c>
    </row>
    <row r="135" spans="2:10">
      <c r="B135" s="54"/>
      <c r="C135" s="54" t="s">
        <v>493</v>
      </c>
      <c r="D135" s="55" t="s">
        <v>349</v>
      </c>
      <c r="E135" s="54">
        <v>0.27500000000000002</v>
      </c>
      <c r="F135" s="54">
        <v>0.36299999999999999</v>
      </c>
      <c r="G135" s="54">
        <v>0.27500000000000002</v>
      </c>
      <c r="H135" s="54">
        <v>8.7999999999999995E-2</v>
      </c>
      <c r="I135" s="55" t="s">
        <v>369</v>
      </c>
      <c r="J135" s="55" t="s">
        <v>416</v>
      </c>
    </row>
    <row r="136" spans="2:10">
      <c r="B136" s="54"/>
      <c r="C136" s="54" t="s">
        <v>494</v>
      </c>
      <c r="D136" s="55" t="s">
        <v>349</v>
      </c>
      <c r="E136" s="54">
        <v>0.19400000000000001</v>
      </c>
      <c r="F136" s="54">
        <v>0.25600000000000001</v>
      </c>
      <c r="G136" s="54">
        <v>0.19400000000000001</v>
      </c>
      <c r="H136" s="54">
        <v>6.2E-2</v>
      </c>
      <c r="I136" s="55" t="s">
        <v>369</v>
      </c>
      <c r="J136" s="55" t="s">
        <v>416</v>
      </c>
    </row>
    <row r="137" spans="2:10">
      <c r="B137" s="54"/>
      <c r="C137" s="54" t="s">
        <v>495</v>
      </c>
      <c r="D137" s="55" t="s">
        <v>349</v>
      </c>
      <c r="E137" s="54">
        <v>0.08</v>
      </c>
      <c r="F137" s="54">
        <v>0.105</v>
      </c>
      <c r="G137" s="54">
        <v>0.08</v>
      </c>
      <c r="H137" s="54">
        <v>2.5000000000000001E-2</v>
      </c>
      <c r="I137" s="55" t="s">
        <v>369</v>
      </c>
      <c r="J137" s="55" t="s">
        <v>416</v>
      </c>
    </row>
    <row r="138" spans="2:10">
      <c r="B138" s="54"/>
      <c r="C138" s="54" t="s">
        <v>496</v>
      </c>
      <c r="D138" s="55" t="s">
        <v>349</v>
      </c>
      <c r="E138" s="54">
        <v>6.7000000000000004E-2</v>
      </c>
      <c r="F138" s="54">
        <v>8.7999999999999995E-2</v>
      </c>
      <c r="G138" s="54">
        <v>6.7000000000000004E-2</v>
      </c>
      <c r="H138" s="54">
        <v>2.1000000000000001E-2</v>
      </c>
      <c r="I138" s="55" t="s">
        <v>369</v>
      </c>
      <c r="J138" s="55" t="s">
        <v>416</v>
      </c>
    </row>
    <row r="139" spans="2:10">
      <c r="B139" s="54"/>
      <c r="C139" s="54" t="s">
        <v>497</v>
      </c>
      <c r="D139" s="55" t="s">
        <v>349</v>
      </c>
      <c r="E139" s="54">
        <v>6.5000000000000002E-2</v>
      </c>
      <c r="F139" s="54">
        <v>8.5000000000000006E-2</v>
      </c>
      <c r="G139" s="54">
        <v>6.5000000000000002E-2</v>
      </c>
      <c r="H139" s="54">
        <v>2.1000000000000001E-2</v>
      </c>
      <c r="I139" s="55" t="s">
        <v>369</v>
      </c>
      <c r="J139" s="55" t="s">
        <v>416</v>
      </c>
    </row>
    <row r="140" spans="2:10">
      <c r="B140" s="54"/>
      <c r="C140" s="54" t="s">
        <v>498</v>
      </c>
      <c r="D140" s="55" t="s">
        <v>349</v>
      </c>
      <c r="E140" s="54">
        <v>1.2999999999999999E-2</v>
      </c>
      <c r="F140" s="54">
        <v>1.7000000000000001E-2</v>
      </c>
      <c r="G140" s="54">
        <v>1.2999999999999999E-2</v>
      </c>
      <c r="H140" s="54">
        <v>4.0000000000000001E-3</v>
      </c>
      <c r="I140" s="55" t="s">
        <v>369</v>
      </c>
      <c r="J140" s="55" t="s">
        <v>417</v>
      </c>
    </row>
    <row r="141" spans="2:10">
      <c r="B141" s="54"/>
      <c r="C141" s="54" t="s">
        <v>499</v>
      </c>
      <c r="D141" s="55" t="s">
        <v>349</v>
      </c>
      <c r="E141" s="54">
        <v>0</v>
      </c>
      <c r="F141" s="54">
        <v>8.9999999999999993E-3</v>
      </c>
      <c r="G141" s="54">
        <v>0</v>
      </c>
      <c r="H141" s="54">
        <v>8.9999999999999993E-3</v>
      </c>
      <c r="I141" s="55" t="s">
        <v>369</v>
      </c>
      <c r="J141" s="55" t="s">
        <v>417</v>
      </c>
    </row>
    <row r="142" spans="2:10">
      <c r="B142" s="54"/>
      <c r="C142" s="54" t="s">
        <v>500</v>
      </c>
      <c r="D142" s="55" t="s">
        <v>349</v>
      </c>
      <c r="E142" s="54">
        <v>4.0000000000000001E-3</v>
      </c>
      <c r="F142" s="54">
        <v>1.0999999999999999E-2</v>
      </c>
      <c r="G142" s="54">
        <v>4.0000000000000001E-3</v>
      </c>
      <c r="H142" s="54">
        <v>8.0000000000000002E-3</v>
      </c>
      <c r="I142" s="55" t="s">
        <v>369</v>
      </c>
      <c r="J142" s="55" t="s">
        <v>394</v>
      </c>
    </row>
    <row r="143" spans="2:10">
      <c r="B143" s="54"/>
      <c r="C143" s="54" t="s">
        <v>501</v>
      </c>
      <c r="D143" s="55" t="s">
        <v>349</v>
      </c>
      <c r="E143" s="54">
        <v>3.1E-2</v>
      </c>
      <c r="F143" s="54">
        <v>4.1000000000000002E-2</v>
      </c>
      <c r="G143" s="54">
        <v>3.1E-2</v>
      </c>
      <c r="H143" s="54">
        <v>0.01</v>
      </c>
      <c r="I143" s="55" t="s">
        <v>369</v>
      </c>
      <c r="J143" s="55" t="s">
        <v>418</v>
      </c>
    </row>
    <row r="144" spans="2:10">
      <c r="B144" s="54"/>
      <c r="C144" s="54" t="s">
        <v>502</v>
      </c>
      <c r="D144" s="55" t="s">
        <v>349</v>
      </c>
      <c r="E144" s="54">
        <v>2.3E-2</v>
      </c>
      <c r="F144" s="54">
        <v>3.1E-2</v>
      </c>
      <c r="G144" s="54">
        <v>2.3E-2</v>
      </c>
      <c r="H144" s="54">
        <v>7.0000000000000001E-3</v>
      </c>
      <c r="I144" s="55" t="s">
        <v>369</v>
      </c>
      <c r="J144" s="55" t="s">
        <v>418</v>
      </c>
    </row>
    <row r="145" spans="2:10">
      <c r="B145" s="54"/>
      <c r="C145" s="54" t="s">
        <v>503</v>
      </c>
      <c r="D145" s="55" t="s">
        <v>349</v>
      </c>
      <c r="E145" s="54">
        <v>1.6E-2</v>
      </c>
      <c r="F145" s="54">
        <v>2.1000000000000001E-2</v>
      </c>
      <c r="G145" s="54">
        <v>1.6E-2</v>
      </c>
      <c r="H145" s="54">
        <v>5.0000000000000001E-3</v>
      </c>
      <c r="I145" s="55" t="s">
        <v>369</v>
      </c>
      <c r="J145" s="55" t="s">
        <v>418</v>
      </c>
    </row>
    <row r="146" spans="2:10">
      <c r="B146" s="54"/>
      <c r="C146" s="54" t="s">
        <v>504</v>
      </c>
      <c r="D146" s="55" t="s">
        <v>349</v>
      </c>
      <c r="E146" s="54">
        <v>2.3E-2</v>
      </c>
      <c r="F146" s="54">
        <v>3.1E-2</v>
      </c>
      <c r="G146" s="54">
        <v>2.3E-2</v>
      </c>
      <c r="H146" s="54">
        <v>7.0000000000000001E-3</v>
      </c>
      <c r="I146" s="55" t="s">
        <v>369</v>
      </c>
      <c r="J146" s="55" t="s">
        <v>418</v>
      </c>
    </row>
    <row r="147" spans="2:10">
      <c r="B147" s="54"/>
      <c r="C147" s="54" t="s">
        <v>505</v>
      </c>
      <c r="D147" s="55" t="s">
        <v>349</v>
      </c>
      <c r="E147" s="54">
        <v>1.7999999999999999E-2</v>
      </c>
      <c r="F147" s="54">
        <v>2.1999999999999999E-2</v>
      </c>
      <c r="G147" s="54">
        <v>1.7999999999999999E-2</v>
      </c>
      <c r="H147" s="54">
        <v>4.0000000000000001E-3</v>
      </c>
      <c r="I147" s="55" t="s">
        <v>369</v>
      </c>
      <c r="J147" s="55" t="s">
        <v>419</v>
      </c>
    </row>
    <row r="148" spans="2:10">
      <c r="B148" s="54"/>
      <c r="C148" s="54" t="s">
        <v>506</v>
      </c>
      <c r="D148" s="55" t="s">
        <v>349</v>
      </c>
      <c r="E148" s="54">
        <v>5.0000000000000001E-3</v>
      </c>
      <c r="F148" s="54">
        <v>7.0000000000000001E-3</v>
      </c>
      <c r="G148" s="54">
        <v>5.0000000000000001E-3</v>
      </c>
      <c r="H148" s="54">
        <v>1E-3</v>
      </c>
      <c r="I148" s="55" t="s">
        <v>369</v>
      </c>
      <c r="J148" s="55" t="s">
        <v>419</v>
      </c>
    </row>
    <row r="149" spans="2:10">
      <c r="B149" s="54"/>
      <c r="C149" s="54" t="s">
        <v>507</v>
      </c>
      <c r="D149" s="55" t="s">
        <v>349</v>
      </c>
      <c r="E149" s="54">
        <v>5.0000000000000001E-3</v>
      </c>
      <c r="F149" s="54">
        <v>7.0000000000000001E-3</v>
      </c>
      <c r="G149" s="54">
        <v>5.0000000000000001E-3</v>
      </c>
      <c r="H149" s="54">
        <v>1E-3</v>
      </c>
      <c r="I149" s="55" t="s">
        <v>369</v>
      </c>
      <c r="J149" s="55" t="s">
        <v>419</v>
      </c>
    </row>
    <row r="150" spans="2:10">
      <c r="B150" s="54"/>
      <c r="C150" s="54" t="s">
        <v>508</v>
      </c>
      <c r="D150" s="55" t="s">
        <v>349</v>
      </c>
      <c r="E150" s="54">
        <v>0.43099999999999999</v>
      </c>
      <c r="F150" s="54">
        <v>0.55000000000000004</v>
      </c>
      <c r="G150" s="54">
        <v>0.43099999999999999</v>
      </c>
      <c r="H150" s="54">
        <v>0.11899999999999999</v>
      </c>
      <c r="I150" s="55" t="s">
        <v>369</v>
      </c>
      <c r="J150" s="55" t="s">
        <v>421</v>
      </c>
    </row>
    <row r="151" spans="2:10">
      <c r="B151" s="54" t="s">
        <v>361</v>
      </c>
      <c r="C151" s="54" t="s">
        <v>509</v>
      </c>
      <c r="D151" s="55" t="s">
        <v>349</v>
      </c>
      <c r="E151" s="54">
        <v>0.161</v>
      </c>
      <c r="F151" s="54">
        <v>0.21199999999999999</v>
      </c>
      <c r="G151" s="54">
        <v>0.161</v>
      </c>
      <c r="H151" s="54">
        <v>5.0999999999999997E-2</v>
      </c>
      <c r="I151" s="55" t="s">
        <v>369</v>
      </c>
      <c r="J151" s="55" t="s">
        <v>422</v>
      </c>
    </row>
    <row r="152" spans="2:10">
      <c r="B152" s="54"/>
      <c r="C152" s="54" t="s">
        <v>510</v>
      </c>
      <c r="D152" s="55" t="s">
        <v>349</v>
      </c>
      <c r="E152" s="54">
        <v>9.2999999999999999E-2</v>
      </c>
      <c r="F152" s="54">
        <v>0.122</v>
      </c>
      <c r="G152" s="54">
        <v>9.2999999999999999E-2</v>
      </c>
      <c r="H152" s="54">
        <v>2.9000000000000001E-2</v>
      </c>
      <c r="I152" s="55" t="s">
        <v>369</v>
      </c>
      <c r="J152" s="55" t="s">
        <v>422</v>
      </c>
    </row>
    <row r="153" spans="2:10">
      <c r="B153" s="54"/>
      <c r="C153" s="54" t="s">
        <v>511</v>
      </c>
      <c r="D153" s="55" t="s">
        <v>349</v>
      </c>
      <c r="E153" s="54">
        <v>9.1999999999999998E-2</v>
      </c>
      <c r="F153" s="54">
        <v>0.121</v>
      </c>
      <c r="G153" s="54">
        <v>9.1999999999999998E-2</v>
      </c>
      <c r="H153" s="54">
        <v>2.9000000000000001E-2</v>
      </c>
      <c r="I153" s="55" t="s">
        <v>369</v>
      </c>
      <c r="J153" s="55" t="s">
        <v>422</v>
      </c>
    </row>
    <row r="154" spans="2:10">
      <c r="B154" s="54"/>
      <c r="C154" s="54" t="s">
        <v>512</v>
      </c>
      <c r="D154" s="55" t="s">
        <v>349</v>
      </c>
      <c r="E154" s="54">
        <v>8.3000000000000004E-2</v>
      </c>
      <c r="F154" s="54">
        <v>0.109</v>
      </c>
      <c r="G154" s="54">
        <v>8.3000000000000004E-2</v>
      </c>
      <c r="H154" s="54">
        <v>0.02</v>
      </c>
      <c r="I154" s="55" t="s">
        <v>369</v>
      </c>
      <c r="J154" s="55" t="s">
        <v>422</v>
      </c>
    </row>
    <row r="155" spans="2:10">
      <c r="B155" s="54"/>
      <c r="C155" s="54" t="s">
        <v>513</v>
      </c>
      <c r="D155" s="55" t="s">
        <v>349</v>
      </c>
      <c r="E155" s="54">
        <v>0.02</v>
      </c>
      <c r="F155" s="54">
        <v>2.7E-2</v>
      </c>
      <c r="G155" s="54">
        <v>0.02</v>
      </c>
      <c r="H155" s="54">
        <v>7.0000000000000001E-3</v>
      </c>
      <c r="I155" s="55" t="s">
        <v>398</v>
      </c>
      <c r="J155" s="55" t="s">
        <v>423</v>
      </c>
    </row>
    <row r="156" spans="2:10">
      <c r="B156" s="54"/>
      <c r="C156" s="54" t="s">
        <v>514</v>
      </c>
      <c r="D156" s="55" t="s">
        <v>349</v>
      </c>
      <c r="E156" s="54">
        <v>0</v>
      </c>
      <c r="F156" s="54">
        <v>1.4999999999999999E-2</v>
      </c>
      <c r="G156" s="54">
        <v>0</v>
      </c>
      <c r="H156" s="54">
        <v>1.4999999999999999E-2</v>
      </c>
      <c r="I156" s="55" t="s">
        <v>398</v>
      </c>
      <c r="J156" s="55" t="s">
        <v>423</v>
      </c>
    </row>
    <row r="157" spans="2:10">
      <c r="B157" s="54"/>
      <c r="C157" s="54" t="s">
        <v>515</v>
      </c>
      <c r="D157" s="55" t="s">
        <v>349</v>
      </c>
      <c r="E157" s="54">
        <v>5.0000000000000001E-3</v>
      </c>
      <c r="F157" s="54">
        <v>1.7999999999999999E-2</v>
      </c>
      <c r="G157" s="54">
        <v>5.0000000000000001E-3</v>
      </c>
      <c r="H157" s="54">
        <v>1.2999999999999999E-2</v>
      </c>
      <c r="I157" s="55" t="s">
        <v>398</v>
      </c>
      <c r="J157" s="55" t="s">
        <v>423</v>
      </c>
    </row>
    <row r="158" spans="2:10">
      <c r="B158" s="54"/>
      <c r="C158" s="54" t="s">
        <v>516</v>
      </c>
      <c r="D158" s="55" t="s">
        <v>349</v>
      </c>
      <c r="E158" s="54">
        <v>4.1000000000000002E-2</v>
      </c>
      <c r="F158" s="54">
        <v>5.3999999999999999E-2</v>
      </c>
      <c r="G158" s="54">
        <v>4.1000000000000002E-2</v>
      </c>
      <c r="H158" s="54">
        <v>0.129</v>
      </c>
      <c r="I158" s="55" t="s">
        <v>369</v>
      </c>
      <c r="J158" s="55" t="s">
        <v>424</v>
      </c>
    </row>
    <row r="159" spans="2:10">
      <c r="B159" s="54"/>
      <c r="C159" s="54" t="s">
        <v>517</v>
      </c>
      <c r="D159" s="55" t="s">
        <v>349</v>
      </c>
      <c r="E159" s="54">
        <v>3.9E-2</v>
      </c>
      <c r="F159" s="54">
        <v>5.1999999999999998E-2</v>
      </c>
      <c r="G159" s="54">
        <v>3.9E-2</v>
      </c>
      <c r="H159" s="54">
        <v>0.125</v>
      </c>
      <c r="I159" s="55" t="s">
        <v>369</v>
      </c>
      <c r="J159" s="55" t="s">
        <v>424</v>
      </c>
    </row>
    <row r="160" spans="2:10">
      <c r="B160" s="54"/>
      <c r="C160" s="54" t="s">
        <v>518</v>
      </c>
      <c r="D160" s="55" t="s">
        <v>349</v>
      </c>
      <c r="E160" s="54">
        <v>2.4E-2</v>
      </c>
      <c r="F160" s="54">
        <v>3.2000000000000001E-2</v>
      </c>
      <c r="G160" s="54">
        <v>2.4E-2</v>
      </c>
      <c r="H160" s="54">
        <v>8.0000000000000002E-3</v>
      </c>
      <c r="I160" s="55" t="s">
        <v>369</v>
      </c>
      <c r="J160" s="55" t="s">
        <v>424</v>
      </c>
    </row>
    <row r="161" spans="2:10">
      <c r="B161" s="54"/>
      <c r="C161" s="54" t="s">
        <v>519</v>
      </c>
      <c r="D161" s="55" t="s">
        <v>349</v>
      </c>
      <c r="E161" s="54">
        <v>0.02</v>
      </c>
      <c r="F161" s="54">
        <v>2.7E-2</v>
      </c>
      <c r="G161" s="54">
        <v>0.02</v>
      </c>
      <c r="H161" s="54">
        <v>7.0000000000000001E-3</v>
      </c>
      <c r="I161" s="55" t="s">
        <v>369</v>
      </c>
      <c r="J161" s="55" t="s">
        <v>424</v>
      </c>
    </row>
    <row r="162" spans="2:10">
      <c r="B162" s="54"/>
      <c r="C162" s="54" t="s">
        <v>520</v>
      </c>
      <c r="D162" s="55" t="s">
        <v>349</v>
      </c>
      <c r="E162" s="54">
        <v>2.4E-2</v>
      </c>
      <c r="F162" s="54">
        <v>3.2000000000000001E-2</v>
      </c>
      <c r="G162" s="54">
        <v>2.4E-2</v>
      </c>
      <c r="H162" s="54">
        <v>8.0000000000000002E-3</v>
      </c>
      <c r="I162" s="55" t="s">
        <v>369</v>
      </c>
      <c r="J162" s="55" t="s">
        <v>424</v>
      </c>
    </row>
    <row r="163" spans="2:10">
      <c r="B163" s="54"/>
      <c r="C163" s="54" t="s">
        <v>521</v>
      </c>
      <c r="D163" s="55" t="s">
        <v>349</v>
      </c>
      <c r="E163" s="54">
        <v>2.5999999999999999E-2</v>
      </c>
      <c r="F163" s="54">
        <v>3.2000000000000001E-2</v>
      </c>
      <c r="G163" s="54">
        <v>2.5999999999999999E-2</v>
      </c>
      <c r="H163" s="54">
        <v>6.0000000000000001E-3</v>
      </c>
      <c r="I163" s="55" t="s">
        <v>369</v>
      </c>
      <c r="J163" s="55" t="s">
        <v>425</v>
      </c>
    </row>
    <row r="164" spans="2:10">
      <c r="B164" s="54"/>
      <c r="C164" s="54" t="s">
        <v>522</v>
      </c>
      <c r="D164" s="55" t="s">
        <v>349</v>
      </c>
      <c r="E164" s="54">
        <v>8.9999999999999993E-3</v>
      </c>
      <c r="F164" s="54">
        <v>1.2E-2</v>
      </c>
      <c r="G164" s="54">
        <v>8.9999999999999993E-3</v>
      </c>
      <c r="H164" s="54">
        <v>2E-3</v>
      </c>
      <c r="I164" s="55" t="s">
        <v>369</v>
      </c>
      <c r="J164" s="55" t="s">
        <v>425</v>
      </c>
    </row>
    <row r="165" spans="2:10">
      <c r="B165" s="54"/>
      <c r="C165" s="54" t="s">
        <v>523</v>
      </c>
      <c r="D165" s="55" t="s">
        <v>349</v>
      </c>
      <c r="E165" s="54">
        <v>8.9999999999999993E-3</v>
      </c>
      <c r="F165" s="54">
        <v>1.2E-2</v>
      </c>
      <c r="G165" s="54">
        <v>8.9999999999999993E-3</v>
      </c>
      <c r="H165" s="54">
        <v>2E-3</v>
      </c>
      <c r="I165" s="55" t="s">
        <v>369</v>
      </c>
      <c r="J165" s="55" t="s">
        <v>425</v>
      </c>
    </row>
    <row r="166" spans="2:10">
      <c r="B166" s="54" t="s">
        <v>219</v>
      </c>
      <c r="C166" s="54" t="s">
        <v>56</v>
      </c>
      <c r="D166" s="55"/>
      <c r="E166" s="54"/>
      <c r="F166" s="54"/>
      <c r="G166" s="54"/>
      <c r="H166" s="54"/>
      <c r="I166" s="55"/>
      <c r="J166" s="55"/>
    </row>
    <row r="167" spans="2:10">
      <c r="B167" s="54"/>
      <c r="C167" s="54" t="s">
        <v>220</v>
      </c>
      <c r="D167" s="55" t="s">
        <v>37</v>
      </c>
      <c r="E167" s="54">
        <v>1</v>
      </c>
      <c r="F167" s="54">
        <v>1</v>
      </c>
      <c r="G167" s="111" t="s">
        <v>524</v>
      </c>
      <c r="H167" s="111" t="s">
        <v>524</v>
      </c>
      <c r="I167" s="55" t="s">
        <v>369</v>
      </c>
      <c r="J167" s="55" t="s">
        <v>368</v>
      </c>
    </row>
    <row r="168" spans="2:10">
      <c r="B168" s="54"/>
      <c r="C168" s="54" t="s">
        <v>221</v>
      </c>
      <c r="D168" s="55" t="s">
        <v>37</v>
      </c>
      <c r="E168" s="54">
        <v>1</v>
      </c>
      <c r="F168" s="54">
        <v>1</v>
      </c>
      <c r="G168" s="111" t="s">
        <v>524</v>
      </c>
      <c r="H168" s="111" t="s">
        <v>524</v>
      </c>
      <c r="I168" s="55" t="s">
        <v>369</v>
      </c>
      <c r="J168" s="55" t="s">
        <v>368</v>
      </c>
    </row>
    <row r="169" spans="2:10">
      <c r="B169" s="54"/>
      <c r="C169" s="54" t="s">
        <v>32</v>
      </c>
      <c r="D169" s="55" t="s">
        <v>37</v>
      </c>
      <c r="E169" s="54">
        <v>1760</v>
      </c>
      <c r="F169" s="54">
        <v>1760</v>
      </c>
      <c r="G169" s="111" t="s">
        <v>524</v>
      </c>
      <c r="H169" s="111" t="s">
        <v>524</v>
      </c>
      <c r="I169" s="55" t="s">
        <v>369</v>
      </c>
      <c r="J169" s="55" t="s">
        <v>368</v>
      </c>
    </row>
    <row r="170" spans="2:10">
      <c r="B170" s="54"/>
      <c r="C170" s="54" t="s">
        <v>222</v>
      </c>
      <c r="D170" s="55" t="s">
        <v>37</v>
      </c>
      <c r="E170" s="54">
        <v>14800</v>
      </c>
      <c r="F170" s="54">
        <v>14800</v>
      </c>
      <c r="G170" s="111" t="s">
        <v>524</v>
      </c>
      <c r="H170" s="111" t="s">
        <v>524</v>
      </c>
      <c r="I170" s="55" t="s">
        <v>439</v>
      </c>
      <c r="J170" s="55" t="s">
        <v>368</v>
      </c>
    </row>
    <row r="171" spans="2:10">
      <c r="B171" s="54"/>
      <c r="C171" s="54" t="s">
        <v>33</v>
      </c>
      <c r="D171" s="55" t="s">
        <v>37</v>
      </c>
      <c r="E171" s="54">
        <v>677</v>
      </c>
      <c r="F171" s="54">
        <v>677</v>
      </c>
      <c r="G171" s="111" t="s">
        <v>524</v>
      </c>
      <c r="H171" s="111" t="s">
        <v>524</v>
      </c>
      <c r="I171" s="55" t="s">
        <v>369</v>
      </c>
      <c r="J171" s="55" t="s">
        <v>368</v>
      </c>
    </row>
    <row r="172" spans="2:10">
      <c r="B172" s="54"/>
      <c r="C172" s="54" t="s">
        <v>223</v>
      </c>
      <c r="D172" s="55" t="s">
        <v>37</v>
      </c>
      <c r="E172" s="54">
        <v>3170</v>
      </c>
      <c r="F172" s="54">
        <v>3170</v>
      </c>
      <c r="G172" s="111" t="s">
        <v>524</v>
      </c>
      <c r="H172" s="111" t="s">
        <v>524</v>
      </c>
      <c r="I172" s="55" t="s">
        <v>369</v>
      </c>
      <c r="J172" s="55" t="s">
        <v>368</v>
      </c>
    </row>
    <row r="173" spans="2:10">
      <c r="B173" s="54"/>
      <c r="C173" s="54" t="s">
        <v>224</v>
      </c>
      <c r="D173" s="55" t="s">
        <v>37</v>
      </c>
      <c r="E173" s="54">
        <v>1300</v>
      </c>
      <c r="F173" s="54">
        <v>1300</v>
      </c>
      <c r="G173" s="111" t="s">
        <v>524</v>
      </c>
      <c r="H173" s="111" t="s">
        <v>524</v>
      </c>
      <c r="I173" s="55" t="s">
        <v>369</v>
      </c>
      <c r="J173" s="55" t="s">
        <v>368</v>
      </c>
    </row>
    <row r="174" spans="2:10">
      <c r="B174" s="54"/>
      <c r="C174" s="54" t="s">
        <v>225</v>
      </c>
      <c r="D174" s="55" t="s">
        <v>37</v>
      </c>
      <c r="E174" s="54">
        <v>4800</v>
      </c>
      <c r="F174" s="54">
        <v>4800</v>
      </c>
      <c r="G174" s="111" t="s">
        <v>524</v>
      </c>
      <c r="H174" s="111" t="s">
        <v>524</v>
      </c>
      <c r="I174" s="55" t="s">
        <v>369</v>
      </c>
      <c r="J174" s="55" t="s">
        <v>368</v>
      </c>
    </row>
    <row r="175" spans="2:10">
      <c r="B175" s="54"/>
      <c r="C175" s="54" t="s">
        <v>226</v>
      </c>
      <c r="D175" s="55" t="s">
        <v>37</v>
      </c>
      <c r="E175" s="54">
        <v>3</v>
      </c>
      <c r="F175" s="54">
        <v>3</v>
      </c>
      <c r="G175" s="111" t="s">
        <v>524</v>
      </c>
      <c r="H175" s="111" t="s">
        <v>524</v>
      </c>
      <c r="I175" s="55" t="s">
        <v>430</v>
      </c>
      <c r="J175" s="55" t="s">
        <v>368</v>
      </c>
    </row>
    <row r="176" spans="2:10">
      <c r="B176" s="54"/>
      <c r="C176" s="54" t="s">
        <v>227</v>
      </c>
      <c r="D176" s="55" t="s">
        <v>37</v>
      </c>
      <c r="E176" s="54">
        <v>3943</v>
      </c>
      <c r="F176" s="54">
        <v>3943</v>
      </c>
      <c r="G176" s="111" t="s">
        <v>524</v>
      </c>
      <c r="H176" s="111" t="s">
        <v>524</v>
      </c>
      <c r="I176" s="55" t="s">
        <v>369</v>
      </c>
      <c r="J176" s="55" t="s">
        <v>368</v>
      </c>
    </row>
    <row r="177" spans="2:10">
      <c r="B177" s="54"/>
      <c r="C177" s="54" t="s">
        <v>525</v>
      </c>
      <c r="D177" s="55" t="s">
        <v>37</v>
      </c>
      <c r="E177" s="54">
        <v>1923</v>
      </c>
      <c r="F177" s="54">
        <v>1923</v>
      </c>
      <c r="G177" s="111" t="s">
        <v>524</v>
      </c>
      <c r="H177" s="111" t="s">
        <v>524</v>
      </c>
      <c r="I177" s="55" t="s">
        <v>439</v>
      </c>
      <c r="J177" s="55" t="s">
        <v>368</v>
      </c>
    </row>
    <row r="178" spans="2:10">
      <c r="B178" s="54"/>
      <c r="C178" s="54" t="s">
        <v>229</v>
      </c>
      <c r="D178" s="55" t="s">
        <v>37</v>
      </c>
      <c r="E178" s="54">
        <v>1624</v>
      </c>
      <c r="F178" s="54">
        <v>1624</v>
      </c>
      <c r="G178" s="111" t="s">
        <v>524</v>
      </c>
      <c r="H178" s="111" t="s">
        <v>524</v>
      </c>
      <c r="I178" s="55" t="s">
        <v>369</v>
      </c>
      <c r="J178" s="55" t="s">
        <v>368</v>
      </c>
    </row>
    <row r="179" spans="2:10">
      <c r="B179" s="54"/>
      <c r="C179" s="54" t="s">
        <v>230</v>
      </c>
      <c r="D179" s="55" t="s">
        <v>37</v>
      </c>
      <c r="E179" s="54">
        <v>1674</v>
      </c>
      <c r="F179" s="54">
        <v>1674</v>
      </c>
      <c r="G179" s="111" t="s">
        <v>524</v>
      </c>
      <c r="H179" s="111" t="s">
        <v>524</v>
      </c>
      <c r="I179" s="55" t="s">
        <v>430</v>
      </c>
      <c r="J179" s="55" t="s">
        <v>368</v>
      </c>
    </row>
    <row r="180" spans="2:10">
      <c r="B180" s="54"/>
      <c r="C180" s="54" t="s">
        <v>231</v>
      </c>
      <c r="D180" s="55" t="s">
        <v>37</v>
      </c>
      <c r="E180" s="54">
        <v>1924</v>
      </c>
      <c r="F180" s="54">
        <v>1924</v>
      </c>
      <c r="G180" s="111" t="s">
        <v>524</v>
      </c>
      <c r="H180" s="111" t="s">
        <v>524</v>
      </c>
      <c r="I180" s="55" t="s">
        <v>369</v>
      </c>
      <c r="J180" s="55" t="s">
        <v>368</v>
      </c>
    </row>
    <row r="181" spans="2:10">
      <c r="B181" s="54"/>
      <c r="C181" s="54" t="s">
        <v>232</v>
      </c>
      <c r="D181" s="55" t="s">
        <v>37</v>
      </c>
      <c r="E181" s="54">
        <v>2127</v>
      </c>
      <c r="F181" s="54">
        <v>2127</v>
      </c>
      <c r="G181" s="111" t="s">
        <v>524</v>
      </c>
      <c r="H181" s="111" t="s">
        <v>524</v>
      </c>
      <c r="I181" s="55" t="s">
        <v>369</v>
      </c>
      <c r="J181" s="55" t="s">
        <v>368</v>
      </c>
    </row>
    <row r="182" spans="2:10">
      <c r="B182" s="54"/>
      <c r="C182" s="54" t="s">
        <v>233</v>
      </c>
      <c r="D182" s="55" t="s">
        <v>37</v>
      </c>
      <c r="E182" s="54">
        <v>2473</v>
      </c>
      <c r="F182" s="54">
        <v>2473</v>
      </c>
      <c r="G182" s="111" t="s">
        <v>524</v>
      </c>
      <c r="H182" s="111" t="s">
        <v>524</v>
      </c>
      <c r="I182" s="55" t="s">
        <v>369</v>
      </c>
      <c r="J182" s="55" t="s">
        <v>368</v>
      </c>
    </row>
    <row r="183" spans="2:10">
      <c r="B183" s="54"/>
      <c r="C183" s="54" t="s">
        <v>234</v>
      </c>
      <c r="D183" s="55" t="s">
        <v>37</v>
      </c>
      <c r="E183" s="54">
        <v>2059</v>
      </c>
      <c r="F183" s="54">
        <v>2059</v>
      </c>
      <c r="G183" s="111" t="s">
        <v>524</v>
      </c>
      <c r="H183" s="111" t="s">
        <v>524</v>
      </c>
      <c r="I183" s="55" t="s">
        <v>430</v>
      </c>
      <c r="J183" s="55" t="s">
        <v>368</v>
      </c>
    </row>
    <row r="184" spans="2:10">
      <c r="B184" s="54"/>
      <c r="C184" s="54" t="s">
        <v>235</v>
      </c>
      <c r="D184" s="55" t="s">
        <v>37</v>
      </c>
      <c r="E184" s="54">
        <v>1273</v>
      </c>
      <c r="F184" s="54">
        <v>1273</v>
      </c>
      <c r="G184" s="111" t="s">
        <v>524</v>
      </c>
      <c r="H184" s="111" t="s">
        <v>524</v>
      </c>
      <c r="I184" s="55" t="s">
        <v>369</v>
      </c>
      <c r="J184" s="55" t="s">
        <v>368</v>
      </c>
    </row>
    <row r="185" spans="2:10">
      <c r="B185" s="54"/>
      <c r="C185" s="54" t="s">
        <v>237</v>
      </c>
      <c r="D185" s="55" t="s">
        <v>37</v>
      </c>
      <c r="E185" s="54">
        <v>1282</v>
      </c>
      <c r="F185" s="54">
        <v>1282</v>
      </c>
      <c r="G185" s="111" t="s">
        <v>524</v>
      </c>
      <c r="H185" s="111" t="s">
        <v>524</v>
      </c>
      <c r="I185" s="55" t="s">
        <v>369</v>
      </c>
      <c r="J185" s="55" t="s">
        <v>368</v>
      </c>
    </row>
    <row r="186" spans="2:10">
      <c r="B186" s="54"/>
      <c r="C186" s="54" t="s">
        <v>238</v>
      </c>
      <c r="D186" s="55" t="s">
        <v>37</v>
      </c>
      <c r="E186" s="54">
        <v>547</v>
      </c>
      <c r="F186" s="54">
        <v>547</v>
      </c>
      <c r="G186" s="111" t="s">
        <v>524</v>
      </c>
      <c r="H186" s="111" t="s">
        <v>524</v>
      </c>
      <c r="I186" s="55" t="s">
        <v>369</v>
      </c>
      <c r="J186" s="55" t="s">
        <v>368</v>
      </c>
    </row>
    <row r="187" spans="2:10">
      <c r="B187" s="54"/>
      <c r="C187" s="54" t="s">
        <v>239</v>
      </c>
      <c r="D187" s="55" t="s">
        <v>37</v>
      </c>
      <c r="E187" s="54">
        <v>1945</v>
      </c>
      <c r="F187" s="54">
        <v>1945</v>
      </c>
      <c r="G187" s="111" t="s">
        <v>524</v>
      </c>
      <c r="H187" s="111" t="s">
        <v>524</v>
      </c>
      <c r="I187" s="55" t="s">
        <v>430</v>
      </c>
      <c r="J187" s="55" t="s">
        <v>368</v>
      </c>
    </row>
    <row r="188" spans="2:10">
      <c r="B188" s="54"/>
      <c r="C188" s="54" t="s">
        <v>240</v>
      </c>
      <c r="D188" s="55" t="s">
        <v>37</v>
      </c>
      <c r="E188" s="54">
        <v>676</v>
      </c>
      <c r="F188" s="54">
        <v>676</v>
      </c>
      <c r="G188" s="111" t="s">
        <v>524</v>
      </c>
      <c r="H188" s="111" t="s">
        <v>524</v>
      </c>
      <c r="I188" s="55" t="s">
        <v>369</v>
      </c>
      <c r="J188" s="55" t="s">
        <v>368</v>
      </c>
    </row>
    <row r="189" spans="2:10">
      <c r="B189" s="54"/>
      <c r="C189" s="54" t="s">
        <v>241</v>
      </c>
      <c r="D189" s="55" t="s">
        <v>37</v>
      </c>
      <c r="E189" s="54">
        <v>3985</v>
      </c>
      <c r="F189" s="54">
        <v>3985</v>
      </c>
      <c r="G189" s="111" t="s">
        <v>524</v>
      </c>
      <c r="H189" s="111" t="s">
        <v>524</v>
      </c>
      <c r="I189" s="55" t="s">
        <v>369</v>
      </c>
      <c r="J189" s="55" t="s">
        <v>368</v>
      </c>
    </row>
    <row r="190" spans="2:10">
      <c r="B190" s="54"/>
      <c r="C190" s="54" t="s">
        <v>242</v>
      </c>
      <c r="D190" s="55" t="s">
        <v>37</v>
      </c>
      <c r="E190" s="54">
        <v>573</v>
      </c>
      <c r="F190" s="54">
        <v>573</v>
      </c>
      <c r="G190" s="111" t="s">
        <v>524</v>
      </c>
      <c r="H190" s="111" t="s">
        <v>524</v>
      </c>
      <c r="I190" s="55" t="s">
        <v>369</v>
      </c>
      <c r="J190" s="55" t="s">
        <v>368</v>
      </c>
    </row>
    <row r="191" spans="2:10">
      <c r="B191" s="54"/>
      <c r="C191" s="54" t="s">
        <v>244</v>
      </c>
      <c r="D191" s="55" t="s">
        <v>37</v>
      </c>
      <c r="E191" s="54">
        <v>3</v>
      </c>
      <c r="F191" s="54">
        <v>3</v>
      </c>
      <c r="G191" s="111" t="s">
        <v>524</v>
      </c>
      <c r="H191" s="111" t="s">
        <v>524</v>
      </c>
      <c r="I191" s="55" t="s">
        <v>369</v>
      </c>
      <c r="J191" s="55" t="s">
        <v>368</v>
      </c>
    </row>
    <row r="192" spans="2:10">
      <c r="B192" s="54"/>
      <c r="C192" s="54" t="s">
        <v>246</v>
      </c>
      <c r="D192" s="55" t="s">
        <v>37</v>
      </c>
      <c r="E192" s="54">
        <v>3</v>
      </c>
      <c r="F192" s="54">
        <v>3</v>
      </c>
      <c r="G192" s="111" t="s">
        <v>524</v>
      </c>
      <c r="H192" s="111" t="s">
        <v>524</v>
      </c>
      <c r="I192" s="55" t="s">
        <v>369</v>
      </c>
      <c r="J192" s="55" t="s">
        <v>368</v>
      </c>
    </row>
    <row r="193" spans="2:12">
      <c r="B193" s="54"/>
      <c r="C193" s="54" t="s">
        <v>247</v>
      </c>
      <c r="D193" s="55" t="s">
        <v>37</v>
      </c>
      <c r="E193" s="54">
        <v>5</v>
      </c>
      <c r="F193" s="54">
        <v>5</v>
      </c>
      <c r="G193" s="111" t="s">
        <v>524</v>
      </c>
      <c r="H193" s="111" t="s">
        <v>524</v>
      </c>
      <c r="I193" s="55" t="s">
        <v>430</v>
      </c>
      <c r="J193" s="55" t="s">
        <v>368</v>
      </c>
    </row>
    <row r="194" spans="2:12">
      <c r="B194" s="54"/>
      <c r="C194" s="54" t="s">
        <v>248</v>
      </c>
      <c r="D194" s="55" t="s">
        <v>37</v>
      </c>
      <c r="E194" s="54">
        <v>5</v>
      </c>
      <c r="F194" s="54">
        <v>5</v>
      </c>
      <c r="G194" s="111" t="s">
        <v>524</v>
      </c>
      <c r="H194" s="111" t="s">
        <v>524</v>
      </c>
      <c r="I194" s="55" t="s">
        <v>430</v>
      </c>
      <c r="J194" s="55" t="s">
        <v>368</v>
      </c>
    </row>
    <row r="195" spans="2:12">
      <c r="B195" s="54"/>
      <c r="C195" s="54" t="s">
        <v>249</v>
      </c>
      <c r="D195" s="55" t="s">
        <v>37</v>
      </c>
      <c r="E195" s="54">
        <v>1</v>
      </c>
      <c r="F195" s="54">
        <v>1</v>
      </c>
      <c r="G195" s="111" t="s">
        <v>524</v>
      </c>
      <c r="H195" s="111" t="s">
        <v>524</v>
      </c>
      <c r="I195" s="55" t="s">
        <v>369</v>
      </c>
      <c r="J195" s="55" t="s">
        <v>368</v>
      </c>
    </row>
    <row r="196" spans="2:12">
      <c r="B196" s="54"/>
      <c r="C196" s="54" t="s">
        <v>34</v>
      </c>
      <c r="D196" s="55" t="s">
        <v>37</v>
      </c>
      <c r="E196" s="54">
        <v>28</v>
      </c>
      <c r="F196" s="54">
        <v>28</v>
      </c>
      <c r="G196" s="111" t="s">
        <v>524</v>
      </c>
      <c r="H196" s="111" t="s">
        <v>524</v>
      </c>
      <c r="I196" s="55" t="s">
        <v>369</v>
      </c>
      <c r="J196" s="55" t="s">
        <v>368</v>
      </c>
    </row>
    <row r="197" spans="2:12">
      <c r="B197" s="54"/>
      <c r="C197" s="54" t="s">
        <v>250</v>
      </c>
      <c r="D197" s="55" t="s">
        <v>37</v>
      </c>
      <c r="E197" s="54">
        <v>265</v>
      </c>
      <c r="F197" s="54">
        <v>265</v>
      </c>
      <c r="G197" s="111" t="s">
        <v>524</v>
      </c>
      <c r="H197" s="111" t="s">
        <v>524</v>
      </c>
      <c r="I197" s="55" t="s">
        <v>369</v>
      </c>
      <c r="J197" s="55" t="s">
        <v>368</v>
      </c>
    </row>
    <row r="198" spans="2:12">
      <c r="B198" s="54"/>
      <c r="C198" s="54" t="s">
        <v>251</v>
      </c>
      <c r="D198" s="55" t="s">
        <v>37</v>
      </c>
      <c r="E198" s="54">
        <v>23500</v>
      </c>
      <c r="F198" s="54">
        <v>23500</v>
      </c>
      <c r="G198" s="111" t="s">
        <v>524</v>
      </c>
      <c r="H198" s="111" t="s">
        <v>524</v>
      </c>
      <c r="I198" s="55" t="s">
        <v>439</v>
      </c>
      <c r="J198" s="55" t="s">
        <v>368</v>
      </c>
    </row>
    <row r="206" spans="2:12" ht="18.75">
      <c r="C206" s="9" t="s">
        <v>109</v>
      </c>
      <c r="D206" s="10"/>
      <c r="E206" s="5"/>
      <c r="F206" s="5"/>
      <c r="G206" s="5"/>
      <c r="H206" s="5"/>
      <c r="I206" s="10"/>
      <c r="J206" s="10"/>
      <c r="K206" s="5"/>
      <c r="L206" s="5"/>
    </row>
    <row r="207" spans="2:12" ht="18.75">
      <c r="C207" s="11" t="s">
        <v>112</v>
      </c>
      <c r="D207" s="12"/>
      <c r="E207" s="12"/>
      <c r="F207" s="12"/>
      <c r="G207" s="11" t="s">
        <v>113</v>
      </c>
      <c r="H207" s="12"/>
      <c r="I207" s="12"/>
      <c r="J207" s="12"/>
      <c r="K207" s="11" t="s">
        <v>114</v>
      </c>
      <c r="L207" s="5"/>
    </row>
    <row r="208" spans="2:12" ht="18.75">
      <c r="C208" s="12" t="s">
        <v>24</v>
      </c>
      <c r="D208" s="12"/>
      <c r="E208" s="12">
        <v>1</v>
      </c>
      <c r="F208" s="12" t="s">
        <v>117</v>
      </c>
      <c r="G208" s="13" t="s">
        <v>118</v>
      </c>
      <c r="H208" s="12">
        <v>3.6</v>
      </c>
      <c r="I208" s="12" t="s">
        <v>119</v>
      </c>
      <c r="J208" s="12"/>
      <c r="K208" s="12"/>
      <c r="L208" s="5"/>
    </row>
    <row r="209" spans="3:12" ht="18.75">
      <c r="C209" s="12"/>
      <c r="D209" s="12"/>
      <c r="E209" s="12"/>
      <c r="F209" s="12"/>
      <c r="G209" s="12"/>
      <c r="H209" s="12"/>
      <c r="I209" s="12"/>
      <c r="J209" s="12"/>
      <c r="K209" s="12"/>
      <c r="L209" s="5"/>
    </row>
    <row r="210" spans="3:12" ht="18.75">
      <c r="C210" s="12" t="s">
        <v>121</v>
      </c>
      <c r="D210" s="12"/>
      <c r="E210" s="12">
        <v>1</v>
      </c>
      <c r="F210" s="12" t="s">
        <v>122</v>
      </c>
      <c r="G210" s="13" t="s">
        <v>118</v>
      </c>
      <c r="H210" s="16">
        <f>3.785*H211</f>
        <v>136.26</v>
      </c>
      <c r="I210" s="12" t="s">
        <v>119</v>
      </c>
      <c r="J210" s="12"/>
      <c r="K210" s="12"/>
      <c r="L210" s="5"/>
    </row>
    <row r="211" spans="3:12" ht="18.75">
      <c r="C211" s="12"/>
      <c r="D211" s="12"/>
      <c r="E211" s="12">
        <v>1</v>
      </c>
      <c r="F211" s="12" t="s">
        <v>123</v>
      </c>
      <c r="G211" s="13" t="s">
        <v>118</v>
      </c>
      <c r="H211" s="12">
        <v>36</v>
      </c>
      <c r="I211" s="12" t="s">
        <v>119</v>
      </c>
      <c r="J211" s="12"/>
      <c r="K211" s="12"/>
      <c r="L211" s="5"/>
    </row>
    <row r="212" spans="3:12" ht="18.75">
      <c r="C212" s="12"/>
      <c r="D212" s="12"/>
      <c r="E212" s="12">
        <v>1</v>
      </c>
      <c r="F212" s="12" t="s">
        <v>37</v>
      </c>
      <c r="G212" s="13" t="s">
        <v>118</v>
      </c>
      <c r="H212" s="12">
        <v>42.8</v>
      </c>
      <c r="I212" s="12" t="s">
        <v>119</v>
      </c>
      <c r="J212" s="12"/>
      <c r="K212" s="12"/>
      <c r="L212" s="5"/>
    </row>
    <row r="213" spans="3:12" ht="18.75">
      <c r="C213" s="12"/>
      <c r="D213" s="12"/>
      <c r="E213" s="12">
        <v>1</v>
      </c>
      <c r="F213" s="12" t="s">
        <v>123</v>
      </c>
      <c r="G213" s="14" t="s">
        <v>118</v>
      </c>
      <c r="H213" s="12">
        <v>0.84</v>
      </c>
      <c r="I213" s="12" t="s">
        <v>37</v>
      </c>
      <c r="J213" s="12"/>
      <c r="K213" s="12"/>
      <c r="L213" s="5"/>
    </row>
    <row r="214" spans="3:12" ht="18.75">
      <c r="C214" s="12"/>
      <c r="D214" s="12"/>
      <c r="E214" s="12"/>
      <c r="F214" s="12"/>
      <c r="G214" s="12"/>
      <c r="H214" s="12"/>
      <c r="I214" s="12"/>
      <c r="J214" s="12"/>
      <c r="K214" s="12"/>
      <c r="L214" s="5"/>
    </row>
    <row r="215" spans="3:12" ht="18.75">
      <c r="C215" s="12" t="s">
        <v>125</v>
      </c>
      <c r="D215" s="12"/>
      <c r="E215" s="12">
        <v>1</v>
      </c>
      <c r="F215" s="12" t="s">
        <v>122</v>
      </c>
      <c r="G215" s="13" t="s">
        <v>118</v>
      </c>
      <c r="H215" s="16">
        <f>3.785*H216</f>
        <v>137.3955</v>
      </c>
      <c r="I215" s="12" t="s">
        <v>119</v>
      </c>
      <c r="L215" s="5"/>
    </row>
    <row r="216" spans="3:12" ht="18.75">
      <c r="D216" s="12"/>
      <c r="E216" s="12">
        <v>1</v>
      </c>
      <c r="F216" s="12" t="s">
        <v>123</v>
      </c>
      <c r="G216" s="13" t="s">
        <v>118</v>
      </c>
      <c r="H216" s="12">
        <v>36.299999999999997</v>
      </c>
      <c r="I216" s="12" t="s">
        <v>119</v>
      </c>
      <c r="L216" s="5"/>
    </row>
    <row r="217" spans="3:12" ht="18.75">
      <c r="C217" s="12"/>
      <c r="D217" s="12"/>
      <c r="E217" s="12">
        <v>1</v>
      </c>
      <c r="F217" s="12" t="s">
        <v>37</v>
      </c>
      <c r="G217" s="13" t="s">
        <v>118</v>
      </c>
      <c r="H217" s="12">
        <v>43.2</v>
      </c>
      <c r="I217" s="12" t="s">
        <v>119</v>
      </c>
      <c r="L217" s="5"/>
    </row>
    <row r="218" spans="3:12" ht="18.75">
      <c r="C218" s="12"/>
      <c r="D218" s="12"/>
      <c r="E218" s="12">
        <v>1</v>
      </c>
      <c r="F218" s="12" t="s">
        <v>123</v>
      </c>
      <c r="G218" s="14" t="s">
        <v>118</v>
      </c>
      <c r="H218" s="12">
        <v>0.84</v>
      </c>
      <c r="I218" s="12" t="s">
        <v>37</v>
      </c>
      <c r="L218" s="5"/>
    </row>
    <row r="219" spans="3:12" ht="18.75">
      <c r="L219" s="5"/>
    </row>
    <row r="220" spans="3:12" ht="18.75">
      <c r="C220" s="5" t="s">
        <v>126</v>
      </c>
      <c r="D220" s="12"/>
      <c r="E220" s="12">
        <v>1</v>
      </c>
      <c r="F220" s="12" t="s">
        <v>122</v>
      </c>
      <c r="G220" s="13" t="s">
        <v>118</v>
      </c>
      <c r="H220" s="16">
        <f>3.785*H221</f>
        <v>131.71799999999999</v>
      </c>
      <c r="I220" s="12" t="s">
        <v>119</v>
      </c>
      <c r="L220" s="5"/>
    </row>
    <row r="221" spans="3:12" ht="18.75">
      <c r="D221" s="12"/>
      <c r="E221" s="12">
        <v>1</v>
      </c>
      <c r="F221" s="12" t="s">
        <v>123</v>
      </c>
      <c r="G221" s="13" t="s">
        <v>118</v>
      </c>
      <c r="H221" s="12">
        <v>34.799999999999997</v>
      </c>
      <c r="I221" s="12" t="s">
        <v>119</v>
      </c>
      <c r="L221" s="5"/>
    </row>
    <row r="222" spans="3:12" ht="18.75">
      <c r="C222" s="12"/>
      <c r="D222" s="12"/>
      <c r="E222" s="12">
        <v>1</v>
      </c>
      <c r="F222" s="12" t="s">
        <v>37</v>
      </c>
      <c r="G222" s="13" t="s">
        <v>118</v>
      </c>
      <c r="H222" s="12">
        <v>44</v>
      </c>
      <c r="I222" s="12" t="s">
        <v>119</v>
      </c>
      <c r="L222" s="5"/>
    </row>
    <row r="223" spans="3:12" ht="18.75">
      <c r="C223" s="12"/>
      <c r="D223" s="12"/>
      <c r="E223" s="12">
        <v>1</v>
      </c>
      <c r="F223" s="12" t="s">
        <v>123</v>
      </c>
      <c r="G223" s="14" t="s">
        <v>118</v>
      </c>
      <c r="H223" s="12">
        <v>0.79</v>
      </c>
      <c r="I223" s="12" t="s">
        <v>37</v>
      </c>
      <c r="L223" s="5"/>
    </row>
    <row r="224" spans="3:12" ht="18.75">
      <c r="L224" s="5"/>
    </row>
    <row r="225" spans="3:12" ht="18.75">
      <c r="C225" s="5" t="s">
        <v>127</v>
      </c>
      <c r="D225" s="12"/>
      <c r="E225" s="12">
        <v>1</v>
      </c>
      <c r="F225" s="12" t="s">
        <v>122</v>
      </c>
      <c r="G225" s="13" t="s">
        <v>118</v>
      </c>
      <c r="H225" s="16">
        <f>3.785*H226</f>
        <v>124.905</v>
      </c>
      <c r="I225" s="12" t="s">
        <v>119</v>
      </c>
      <c r="L225" s="5"/>
    </row>
    <row r="226" spans="3:12" ht="18.75">
      <c r="D226" s="12"/>
      <c r="E226" s="12">
        <v>1</v>
      </c>
      <c r="F226" s="12" t="s">
        <v>123</v>
      </c>
      <c r="G226" s="13" t="s">
        <v>118</v>
      </c>
      <c r="H226" s="12">
        <v>33</v>
      </c>
      <c r="I226" s="12" t="s">
        <v>119</v>
      </c>
      <c r="L226" s="5"/>
    </row>
    <row r="227" spans="3:12" ht="18.75">
      <c r="C227" s="12"/>
      <c r="D227" s="12"/>
      <c r="E227" s="12">
        <v>1</v>
      </c>
      <c r="F227" s="12" t="s">
        <v>37</v>
      </c>
      <c r="G227" s="13" t="s">
        <v>118</v>
      </c>
      <c r="H227" s="12">
        <v>37.5</v>
      </c>
      <c r="I227" s="12" t="s">
        <v>119</v>
      </c>
      <c r="L227" s="5"/>
    </row>
    <row r="228" spans="3:12" ht="18.75">
      <c r="C228" s="12"/>
      <c r="D228" s="12"/>
      <c r="E228" s="12">
        <v>1</v>
      </c>
      <c r="F228" s="12" t="s">
        <v>123</v>
      </c>
      <c r="G228" s="14" t="s">
        <v>118</v>
      </c>
      <c r="H228" s="12">
        <v>0.88</v>
      </c>
      <c r="I228" s="12" t="s">
        <v>37</v>
      </c>
      <c r="L228" s="5"/>
    </row>
    <row r="229" spans="3:12" ht="18.75">
      <c r="L229" s="5"/>
    </row>
    <row r="230" spans="3:12" ht="18.75">
      <c r="C230" s="5" t="s">
        <v>371</v>
      </c>
      <c r="D230" s="12"/>
      <c r="E230" s="12">
        <v>1</v>
      </c>
      <c r="F230" s="12" t="s">
        <v>122</v>
      </c>
      <c r="G230" s="13" t="s">
        <v>118</v>
      </c>
      <c r="H230" s="16">
        <f>3.785*H231</f>
        <v>129.82550000000001</v>
      </c>
      <c r="I230" s="12" t="s">
        <v>119</v>
      </c>
      <c r="L230" s="5"/>
    </row>
    <row r="231" spans="3:12" ht="18.75">
      <c r="D231" s="12"/>
      <c r="E231" s="12">
        <v>1</v>
      </c>
      <c r="F231" s="12" t="s">
        <v>123</v>
      </c>
      <c r="G231" s="13" t="s">
        <v>118</v>
      </c>
      <c r="H231" s="12">
        <v>34.299999999999997</v>
      </c>
      <c r="I231" s="12" t="s">
        <v>119</v>
      </c>
      <c r="L231" s="5"/>
    </row>
    <row r="232" spans="3:12" ht="18.75">
      <c r="C232" s="12"/>
      <c r="D232" s="12"/>
      <c r="E232" s="12">
        <v>1</v>
      </c>
      <c r="F232" s="12" t="s">
        <v>37</v>
      </c>
      <c r="G232" s="13" t="s">
        <v>118</v>
      </c>
      <c r="H232" s="12">
        <v>44</v>
      </c>
      <c r="I232" s="12" t="s">
        <v>119</v>
      </c>
      <c r="L232" s="5"/>
    </row>
    <row r="233" spans="3:12" ht="18.75">
      <c r="C233" s="12"/>
      <c r="D233" s="12"/>
      <c r="E233" s="12">
        <v>1</v>
      </c>
      <c r="F233" s="12" t="s">
        <v>123</v>
      </c>
      <c r="G233" s="14" t="s">
        <v>118</v>
      </c>
      <c r="H233" s="12">
        <v>0.78</v>
      </c>
      <c r="I233" s="12" t="s">
        <v>37</v>
      </c>
      <c r="L233" s="5"/>
    </row>
    <row r="234" spans="3:12" ht="18.75">
      <c r="L234" s="5"/>
    </row>
    <row r="235" spans="3:12" ht="18.75">
      <c r="C235" s="12" t="s">
        <v>372</v>
      </c>
      <c r="D235" s="12"/>
      <c r="E235" s="12">
        <v>1</v>
      </c>
      <c r="F235" s="12" t="s">
        <v>122</v>
      </c>
      <c r="G235" s="13" t="s">
        <v>118</v>
      </c>
      <c r="H235" s="16">
        <f>3.785*H236</f>
        <v>118.849</v>
      </c>
      <c r="I235" s="12" t="s">
        <v>119</v>
      </c>
      <c r="J235" s="12"/>
      <c r="K235" s="12"/>
      <c r="L235" s="5"/>
    </row>
    <row r="236" spans="3:12" ht="18.75">
      <c r="C236" s="12"/>
      <c r="D236" s="12"/>
      <c r="E236" s="12">
        <v>1</v>
      </c>
      <c r="F236" s="12" t="s">
        <v>123</v>
      </c>
      <c r="G236" s="13" t="s">
        <v>118</v>
      </c>
      <c r="H236" s="12">
        <v>31.4</v>
      </c>
      <c r="I236" s="12" t="s">
        <v>119</v>
      </c>
      <c r="K236" s="12"/>
      <c r="L236" s="5"/>
    </row>
    <row r="237" spans="3:12" ht="18.75">
      <c r="C237" s="12"/>
      <c r="D237" s="12"/>
      <c r="E237" s="12">
        <v>1</v>
      </c>
      <c r="F237" s="12" t="s">
        <v>37</v>
      </c>
      <c r="G237" s="14" t="s">
        <v>118</v>
      </c>
      <c r="H237" s="12">
        <v>41.8</v>
      </c>
      <c r="I237" s="12" t="s">
        <v>119</v>
      </c>
      <c r="J237" s="12"/>
      <c r="K237" s="12"/>
      <c r="L237" s="5"/>
    </row>
    <row r="238" spans="3:12" ht="18.75">
      <c r="C238" s="12"/>
      <c r="D238" s="12"/>
      <c r="E238" s="12">
        <v>1</v>
      </c>
      <c r="F238" s="12" t="s">
        <v>123</v>
      </c>
      <c r="G238" s="14" t="s">
        <v>118</v>
      </c>
      <c r="H238" s="12">
        <v>0.75</v>
      </c>
      <c r="I238" s="12" t="s">
        <v>37</v>
      </c>
      <c r="J238" s="12"/>
      <c r="K238" s="12"/>
      <c r="L238" s="5"/>
    </row>
    <row r="239" spans="3:12" ht="18.75">
      <c r="C239" s="12"/>
      <c r="D239" s="12"/>
      <c r="E239" s="12"/>
      <c r="F239" s="12"/>
      <c r="G239" s="12"/>
      <c r="H239" s="12"/>
      <c r="I239" s="12"/>
      <c r="J239" s="12"/>
      <c r="K239" s="12"/>
      <c r="L239" s="5"/>
    </row>
    <row r="240" spans="3:12" ht="18.75">
      <c r="C240" s="5" t="s">
        <v>373</v>
      </c>
      <c r="E240" s="12">
        <v>1</v>
      </c>
      <c r="F240" s="12" t="s">
        <v>122</v>
      </c>
      <c r="G240" s="13" t="s">
        <v>118</v>
      </c>
      <c r="H240" s="16">
        <f>3.785*H241</f>
        <v>123.0125</v>
      </c>
      <c r="I240" s="12" t="s">
        <v>119</v>
      </c>
      <c r="L240" s="5"/>
    </row>
    <row r="241" spans="3:12" ht="18.75">
      <c r="E241" s="12">
        <v>1</v>
      </c>
      <c r="F241" s="12" t="s">
        <v>123</v>
      </c>
      <c r="G241" s="13" t="s">
        <v>118</v>
      </c>
      <c r="H241" s="12">
        <v>32.5</v>
      </c>
      <c r="I241" s="12" t="s">
        <v>119</v>
      </c>
      <c r="L241" s="5"/>
    </row>
    <row r="242" spans="3:12" ht="18.75">
      <c r="E242" s="12">
        <v>1</v>
      </c>
      <c r="F242" s="12" t="s">
        <v>37</v>
      </c>
      <c r="G242" s="14" t="s">
        <v>118</v>
      </c>
      <c r="H242" s="12">
        <v>43.3</v>
      </c>
      <c r="I242" s="12" t="s">
        <v>119</v>
      </c>
      <c r="L242" s="5"/>
    </row>
    <row r="243" spans="3:12" ht="18.75">
      <c r="E243" s="12">
        <v>1</v>
      </c>
      <c r="F243" s="12" t="s">
        <v>123</v>
      </c>
      <c r="G243" s="14" t="s">
        <v>118</v>
      </c>
      <c r="H243" s="12">
        <v>0.75</v>
      </c>
      <c r="I243" s="12" t="s">
        <v>37</v>
      </c>
      <c r="L243" s="5"/>
    </row>
    <row r="244" spans="3:12" ht="18.75">
      <c r="L244" s="5"/>
    </row>
    <row r="245" spans="3:12" ht="18.75">
      <c r="C245" s="5" t="s">
        <v>374</v>
      </c>
      <c r="E245" s="12">
        <v>1</v>
      </c>
      <c r="F245" s="12" t="s">
        <v>122</v>
      </c>
      <c r="G245" s="13" t="s">
        <v>118</v>
      </c>
      <c r="H245" s="16">
        <f>3.785*H246</f>
        <v>79.106499999999997</v>
      </c>
      <c r="I245" s="12" t="s">
        <v>119</v>
      </c>
      <c r="L245" s="5"/>
    </row>
    <row r="246" spans="3:12" ht="18.75">
      <c r="E246" s="12">
        <v>1</v>
      </c>
      <c r="F246" s="12" t="s">
        <v>123</v>
      </c>
      <c r="G246" s="13" t="s">
        <v>118</v>
      </c>
      <c r="H246" s="12">
        <v>20.9</v>
      </c>
      <c r="I246" s="12" t="s">
        <v>119</v>
      </c>
      <c r="L246" s="5"/>
    </row>
    <row r="247" spans="3:12" ht="18.75">
      <c r="E247" s="12">
        <v>1</v>
      </c>
      <c r="F247" s="12" t="s">
        <v>37</v>
      </c>
      <c r="G247" s="14" t="s">
        <v>118</v>
      </c>
      <c r="H247" s="12">
        <v>27.9</v>
      </c>
      <c r="I247" s="12" t="s">
        <v>119</v>
      </c>
    </row>
    <row r="248" spans="3:12" ht="18.75">
      <c r="E248" s="12">
        <v>1</v>
      </c>
      <c r="F248" s="12" t="s">
        <v>123</v>
      </c>
      <c r="G248" s="14" t="s">
        <v>118</v>
      </c>
      <c r="H248" s="12">
        <v>0.75</v>
      </c>
      <c r="I248" s="12" t="s">
        <v>37</v>
      </c>
    </row>
    <row r="250" spans="3:12" ht="18.75">
      <c r="C250" s="5" t="s">
        <v>375</v>
      </c>
      <c r="E250" s="12">
        <v>1</v>
      </c>
      <c r="F250" s="12" t="s">
        <v>122</v>
      </c>
      <c r="G250" s="13" t="s">
        <v>118</v>
      </c>
      <c r="H250" s="16">
        <f>3.785*H251</f>
        <v>85.919499999999999</v>
      </c>
      <c r="I250" s="12" t="s">
        <v>119</v>
      </c>
    </row>
    <row r="251" spans="3:12" ht="18.75">
      <c r="E251" s="12">
        <v>1</v>
      </c>
      <c r="F251" s="12" t="s">
        <v>123</v>
      </c>
      <c r="G251" s="13" t="s">
        <v>118</v>
      </c>
      <c r="H251" s="12">
        <v>22.7</v>
      </c>
      <c r="I251" s="12" t="s">
        <v>119</v>
      </c>
    </row>
    <row r="252" spans="3:12" ht="18.75">
      <c r="E252" s="12">
        <v>1</v>
      </c>
      <c r="F252" s="12" t="s">
        <v>37</v>
      </c>
      <c r="G252" s="14" t="s">
        <v>118</v>
      </c>
      <c r="H252" s="12">
        <v>30.2</v>
      </c>
      <c r="I252" s="12" t="s">
        <v>119</v>
      </c>
    </row>
    <row r="253" spans="3:12" ht="18.75">
      <c r="E253" s="12">
        <v>1</v>
      </c>
      <c r="F253" s="12" t="s">
        <v>123</v>
      </c>
      <c r="G253" s="14" t="s">
        <v>118</v>
      </c>
      <c r="H253" s="12">
        <v>0.75</v>
      </c>
      <c r="I253" s="12" t="s">
        <v>37</v>
      </c>
    </row>
    <row r="255" spans="3:12" ht="18.75">
      <c r="C255" s="12" t="s">
        <v>100</v>
      </c>
      <c r="D255" s="12"/>
      <c r="E255" s="12">
        <v>1</v>
      </c>
      <c r="F255" s="12" t="s">
        <v>173</v>
      </c>
      <c r="G255" s="13" t="s">
        <v>118</v>
      </c>
      <c r="H255" s="12">
        <v>38.200000000000003</v>
      </c>
      <c r="I255" s="12" t="s">
        <v>119</v>
      </c>
      <c r="J255" s="12"/>
    </row>
    <row r="256" spans="3:12" ht="18.75">
      <c r="C256" s="12"/>
      <c r="D256" s="12"/>
      <c r="E256" s="12">
        <v>1</v>
      </c>
      <c r="F256" s="12" t="s">
        <v>37</v>
      </c>
      <c r="G256" s="14" t="s">
        <v>118</v>
      </c>
      <c r="H256" s="12">
        <v>53.2</v>
      </c>
      <c r="I256" s="12" t="s">
        <v>119</v>
      </c>
      <c r="J256" s="12"/>
    </row>
    <row r="257" spans="3:11" ht="18.75">
      <c r="C257" s="12"/>
      <c r="D257" s="12"/>
      <c r="E257" s="12">
        <v>1</v>
      </c>
      <c r="F257" s="12" t="s">
        <v>173</v>
      </c>
      <c r="G257" s="13" t="s">
        <v>118</v>
      </c>
      <c r="H257" s="12">
        <v>0.71699999999999997</v>
      </c>
      <c r="I257" s="12" t="s">
        <v>37</v>
      </c>
      <c r="J257" s="12"/>
    </row>
    <row r="260" spans="3:11" ht="18.75">
      <c r="C260" s="12" t="s">
        <v>286</v>
      </c>
      <c r="D260" s="12"/>
      <c r="E260" s="12">
        <v>1</v>
      </c>
      <c r="F260" s="12" t="s">
        <v>122</v>
      </c>
      <c r="G260" s="13" t="s">
        <v>118</v>
      </c>
      <c r="H260" s="16">
        <f>3.785*H261</f>
        <v>83.459250000000011</v>
      </c>
      <c r="I260" s="12" t="s">
        <v>119</v>
      </c>
      <c r="J260" s="12"/>
      <c r="K260" t="s">
        <v>376</v>
      </c>
    </row>
    <row r="261" spans="3:11" ht="18.75">
      <c r="C261" s="12"/>
      <c r="D261" s="12"/>
      <c r="E261" s="12">
        <v>1</v>
      </c>
      <c r="F261" s="12" t="s">
        <v>123</v>
      </c>
      <c r="G261" s="13" t="s">
        <v>118</v>
      </c>
      <c r="H261" s="12">
        <f>H262*0.45</f>
        <v>22.05</v>
      </c>
      <c r="I261" s="12" t="s">
        <v>119</v>
      </c>
      <c r="J261" s="12"/>
      <c r="K261" s="15" t="s">
        <v>145</v>
      </c>
    </row>
    <row r="262" spans="3:11" ht="18.75">
      <c r="C262" s="12"/>
      <c r="D262" s="12"/>
      <c r="E262" s="12">
        <v>1</v>
      </c>
      <c r="F262" s="12" t="s">
        <v>37</v>
      </c>
      <c r="G262" s="13" t="s">
        <v>118</v>
      </c>
      <c r="H262" s="12">
        <v>49</v>
      </c>
      <c r="I262" s="12" t="s">
        <v>119</v>
      </c>
      <c r="J262" s="12"/>
      <c r="K262" s="15" t="s">
        <v>145</v>
      </c>
    </row>
    <row r="263" spans="3:11" ht="18.75">
      <c r="C263" s="12"/>
      <c r="D263" s="12"/>
      <c r="E263" s="12">
        <v>1</v>
      </c>
      <c r="F263" s="12" t="s">
        <v>37</v>
      </c>
      <c r="G263" s="13" t="s">
        <v>118</v>
      </c>
      <c r="H263" s="26">
        <f>1/0.45</f>
        <v>2.2222222222222223</v>
      </c>
      <c r="I263" s="12" t="s">
        <v>123</v>
      </c>
      <c r="J263" s="12"/>
      <c r="K263" s="15" t="s">
        <v>145</v>
      </c>
    </row>
    <row r="264" spans="3:11" ht="18.75">
      <c r="C264" s="12"/>
      <c r="D264" s="12"/>
      <c r="E264" s="12"/>
      <c r="F264" s="12"/>
      <c r="G264" s="12"/>
      <c r="H264" s="12"/>
      <c r="I264" s="12"/>
      <c r="J264" s="12"/>
      <c r="K264" s="12"/>
    </row>
    <row r="265" spans="3:11" ht="18.75">
      <c r="C265" s="12" t="s">
        <v>128</v>
      </c>
      <c r="D265" s="12"/>
      <c r="E265" s="12">
        <v>1</v>
      </c>
      <c r="F265" s="12" t="s">
        <v>122</v>
      </c>
      <c r="G265" s="13" t="s">
        <v>118</v>
      </c>
      <c r="H265" s="16">
        <f>3.785*H266</f>
        <v>92.353999999999999</v>
      </c>
      <c r="I265" s="12" t="s">
        <v>119</v>
      </c>
      <c r="J265" s="12"/>
      <c r="K265" s="12"/>
    </row>
    <row r="266" spans="3:11" ht="18.75">
      <c r="C266" s="12"/>
      <c r="D266" s="12"/>
      <c r="E266" s="12">
        <v>1</v>
      </c>
      <c r="F266" s="12" t="s">
        <v>123</v>
      </c>
      <c r="G266" s="13" t="s">
        <v>118</v>
      </c>
      <c r="H266" s="12">
        <v>24.4</v>
      </c>
      <c r="I266" s="12" t="s">
        <v>119</v>
      </c>
      <c r="J266" s="12"/>
      <c r="K266" s="15" t="s">
        <v>145</v>
      </c>
    </row>
    <row r="267" spans="3:11" ht="18.75">
      <c r="C267" s="12"/>
      <c r="D267" s="12"/>
      <c r="E267" s="12">
        <v>1</v>
      </c>
      <c r="F267" s="12" t="s">
        <v>37</v>
      </c>
      <c r="G267" s="13" t="s">
        <v>118</v>
      </c>
      <c r="H267" s="12">
        <v>45.2</v>
      </c>
      <c r="I267" s="12" t="s">
        <v>119</v>
      </c>
      <c r="J267" s="12"/>
      <c r="K267" s="15" t="s">
        <v>145</v>
      </c>
    </row>
    <row r="268" spans="3:11" ht="18.75">
      <c r="C268" s="12"/>
      <c r="D268" s="12"/>
      <c r="E268" s="12">
        <v>1</v>
      </c>
      <c r="F268" s="12" t="s">
        <v>37</v>
      </c>
      <c r="G268" s="13" t="s">
        <v>118</v>
      </c>
      <c r="H268" s="26">
        <f>1/0.54</f>
        <v>1.8518518518518516</v>
      </c>
      <c r="I268" s="12" t="s">
        <v>123</v>
      </c>
      <c r="J268" s="12"/>
      <c r="K268" s="15" t="s">
        <v>145</v>
      </c>
    </row>
    <row r="269" spans="3:11" ht="18.75">
      <c r="C269" s="12"/>
      <c r="D269" s="12"/>
      <c r="E269" s="12"/>
      <c r="F269" s="12"/>
      <c r="G269" s="12"/>
      <c r="H269" s="12"/>
      <c r="I269" s="12"/>
      <c r="J269" s="12"/>
      <c r="K269" s="12"/>
    </row>
    <row r="270" spans="3:11" ht="18.75">
      <c r="C270" s="12" t="s">
        <v>150</v>
      </c>
      <c r="D270" s="12"/>
      <c r="E270" s="12">
        <v>1</v>
      </c>
      <c r="F270" s="12" t="s">
        <v>122</v>
      </c>
      <c r="G270" s="13" t="s">
        <v>118</v>
      </c>
      <c r="H270" s="12"/>
      <c r="I270" s="12" t="s">
        <v>119</v>
      </c>
      <c r="J270" s="12"/>
      <c r="K270" s="15" t="s">
        <v>151</v>
      </c>
    </row>
    <row r="271" spans="3:11" ht="18.75">
      <c r="C271" s="12"/>
      <c r="D271" s="12"/>
      <c r="E271" s="12">
        <v>1</v>
      </c>
      <c r="F271" s="12" t="s">
        <v>123</v>
      </c>
      <c r="G271" s="13" t="s">
        <v>118</v>
      </c>
      <c r="H271" s="16">
        <f>0.17*H272</f>
        <v>6.4600000000000009</v>
      </c>
      <c r="I271" s="12" t="s">
        <v>119</v>
      </c>
      <c r="J271" s="12"/>
      <c r="K271" s="12"/>
    </row>
    <row r="272" spans="3:11" ht="18.75">
      <c r="C272" s="12"/>
      <c r="D272" s="12"/>
      <c r="E272" s="12">
        <v>1</v>
      </c>
      <c r="F272" s="12" t="s">
        <v>37</v>
      </c>
      <c r="G272" s="13" t="s">
        <v>118</v>
      </c>
      <c r="H272" s="16">
        <v>38</v>
      </c>
      <c r="I272" s="12" t="s">
        <v>119</v>
      </c>
      <c r="J272" s="12"/>
      <c r="K272" s="12"/>
    </row>
    <row r="273" spans="3:11" ht="18.75">
      <c r="C273" s="12"/>
      <c r="D273" s="12"/>
      <c r="E273" s="12"/>
      <c r="F273" s="12"/>
      <c r="G273" s="12"/>
      <c r="H273" s="12"/>
      <c r="I273" s="12"/>
      <c r="J273" s="12"/>
      <c r="K273" s="12"/>
    </row>
    <row r="274" spans="3:11" ht="18.75">
      <c r="C274" s="12" t="s">
        <v>156</v>
      </c>
      <c r="D274" s="12"/>
      <c r="E274" s="12">
        <v>1</v>
      </c>
      <c r="F274" s="12" t="s">
        <v>122</v>
      </c>
      <c r="G274" s="13" t="s">
        <v>118</v>
      </c>
      <c r="H274" s="16">
        <f>3.785*H275</f>
        <v>131.71799999999999</v>
      </c>
      <c r="I274" s="12" t="s">
        <v>119</v>
      </c>
      <c r="J274" s="12"/>
      <c r="K274" s="12"/>
    </row>
    <row r="275" spans="3:11" ht="18.75">
      <c r="C275" s="12"/>
      <c r="D275" s="12"/>
      <c r="E275" s="12">
        <v>1</v>
      </c>
      <c r="F275" s="12" t="s">
        <v>123</v>
      </c>
      <c r="G275" s="13" t="s">
        <v>118</v>
      </c>
      <c r="H275" s="12">
        <v>34.799999999999997</v>
      </c>
      <c r="I275" s="12" t="s">
        <v>119</v>
      </c>
      <c r="J275" s="12"/>
      <c r="K275" s="12"/>
    </row>
    <row r="276" spans="3:11" ht="18.75">
      <c r="C276" s="12"/>
      <c r="D276" s="12"/>
      <c r="E276" s="12">
        <v>1</v>
      </c>
      <c r="F276" s="12" t="s">
        <v>37</v>
      </c>
      <c r="G276" s="13" t="s">
        <v>118</v>
      </c>
      <c r="H276" s="12">
        <v>43.5</v>
      </c>
      <c r="I276" s="12" t="s">
        <v>119</v>
      </c>
      <c r="J276" s="12"/>
      <c r="K276" s="12"/>
    </row>
    <row r="277" spans="3:11" ht="18.75">
      <c r="E277" s="12">
        <v>1</v>
      </c>
      <c r="F277" s="12" t="s">
        <v>123</v>
      </c>
      <c r="G277" s="13" t="s">
        <v>118</v>
      </c>
      <c r="H277" s="5">
        <v>0.8</v>
      </c>
      <c r="I277" s="28" t="s">
        <v>37</v>
      </c>
    </row>
    <row r="279" spans="3:11" ht="18.75">
      <c r="C279" s="12" t="s">
        <v>161</v>
      </c>
      <c r="D279" s="12"/>
      <c r="E279" s="12">
        <v>1</v>
      </c>
      <c r="F279" s="12" t="s">
        <v>122</v>
      </c>
      <c r="G279" s="13" t="s">
        <v>118</v>
      </c>
      <c r="H279" s="16">
        <f>3.785*H280</f>
        <v>128.3115</v>
      </c>
      <c r="I279" s="12" t="s">
        <v>119</v>
      </c>
    </row>
    <row r="280" spans="3:11" ht="18.75">
      <c r="C280" s="12"/>
      <c r="D280" s="12"/>
      <c r="E280" s="12">
        <v>1</v>
      </c>
      <c r="F280" s="12" t="s">
        <v>123</v>
      </c>
      <c r="G280" s="13" t="s">
        <v>118</v>
      </c>
      <c r="H280" s="12">
        <v>33.9</v>
      </c>
      <c r="I280" s="12" t="s">
        <v>119</v>
      </c>
    </row>
    <row r="281" spans="3:11" ht="18.75">
      <c r="C281" s="12"/>
      <c r="D281" s="12"/>
      <c r="E281" s="12">
        <v>1</v>
      </c>
      <c r="F281" s="12" t="s">
        <v>37</v>
      </c>
      <c r="G281" s="13" t="s">
        <v>118</v>
      </c>
      <c r="H281" s="12">
        <v>44</v>
      </c>
      <c r="I281" s="12" t="s">
        <v>119</v>
      </c>
    </row>
    <row r="282" spans="3:11" ht="18.75">
      <c r="E282" s="12">
        <v>1</v>
      </c>
      <c r="F282" s="12" t="s">
        <v>123</v>
      </c>
      <c r="G282" s="13" t="s">
        <v>118</v>
      </c>
      <c r="H282" s="5">
        <v>0.77</v>
      </c>
      <c r="I282" s="28" t="s">
        <v>37</v>
      </c>
    </row>
    <row r="284" spans="3:11" ht="18.75">
      <c r="C284" s="12" t="s">
        <v>167</v>
      </c>
      <c r="D284" s="12"/>
      <c r="E284" s="12">
        <v>1</v>
      </c>
      <c r="F284" s="12" t="s">
        <v>123</v>
      </c>
      <c r="G284" s="13" t="s">
        <v>118</v>
      </c>
      <c r="H284" s="16">
        <f>H285*0.84</f>
        <v>35.868000000000002</v>
      </c>
      <c r="I284" s="12" t="s">
        <v>119</v>
      </c>
    </row>
    <row r="285" spans="3:11" ht="18.75">
      <c r="C285" s="12"/>
      <c r="D285" s="12"/>
      <c r="E285" s="12">
        <v>1</v>
      </c>
      <c r="F285" s="12" t="s">
        <v>37</v>
      </c>
      <c r="G285" s="13" t="s">
        <v>118</v>
      </c>
      <c r="H285" s="12">
        <v>42.7</v>
      </c>
      <c r="I285" s="12" t="s">
        <v>119</v>
      </c>
    </row>
    <row r="286" spans="3:11" ht="18.75">
      <c r="E286" s="12">
        <v>1</v>
      </c>
      <c r="F286" s="12" t="s">
        <v>37</v>
      </c>
      <c r="G286" s="13" t="s">
        <v>118</v>
      </c>
      <c r="H286" s="27">
        <f>1/0.84</f>
        <v>1.1904761904761905</v>
      </c>
      <c r="I286" s="28" t="s">
        <v>123</v>
      </c>
    </row>
    <row r="288" spans="3:11" ht="18.75">
      <c r="C288" s="12" t="s">
        <v>137</v>
      </c>
      <c r="D288" s="12"/>
      <c r="E288" s="12">
        <v>1</v>
      </c>
      <c r="F288" s="12" t="s">
        <v>123</v>
      </c>
      <c r="G288" s="13" t="s">
        <v>118</v>
      </c>
      <c r="H288" s="12">
        <f>H290*0.97</f>
        <v>39.769999999999996</v>
      </c>
      <c r="I288" s="12" t="s">
        <v>119</v>
      </c>
      <c r="J288" s="12"/>
      <c r="K288" s="12"/>
    </row>
    <row r="289" spans="3:11" ht="18.75">
      <c r="C289" s="12"/>
      <c r="D289" s="12"/>
      <c r="E289" s="12">
        <v>1</v>
      </c>
      <c r="F289" s="12" t="s">
        <v>173</v>
      </c>
      <c r="G289" s="13" t="s">
        <v>118</v>
      </c>
      <c r="H289" s="12">
        <f>1000*H288</f>
        <v>39769.999999999993</v>
      </c>
      <c r="I289" s="12" t="s">
        <v>119</v>
      </c>
      <c r="J289" s="12"/>
      <c r="K289" s="12"/>
    </row>
    <row r="290" spans="3:11" ht="18.75">
      <c r="C290" s="12"/>
      <c r="D290" s="12"/>
      <c r="E290" s="12">
        <v>1</v>
      </c>
      <c r="F290" s="12" t="s">
        <v>37</v>
      </c>
      <c r="G290" s="13" t="s">
        <v>118</v>
      </c>
      <c r="H290" s="12">
        <v>41</v>
      </c>
      <c r="I290" s="12" t="s">
        <v>119</v>
      </c>
      <c r="J290" s="12"/>
      <c r="K290" s="12"/>
    </row>
    <row r="291" spans="3:11" ht="18.75">
      <c r="C291" s="12"/>
      <c r="D291" s="12"/>
      <c r="E291" s="12">
        <v>1</v>
      </c>
      <c r="F291" s="12" t="s">
        <v>37</v>
      </c>
      <c r="G291" s="13" t="s">
        <v>118</v>
      </c>
      <c r="H291" s="26">
        <f>1/0.97</f>
        <v>1.0309278350515465</v>
      </c>
      <c r="I291" s="12" t="s">
        <v>123</v>
      </c>
      <c r="J291" s="12"/>
      <c r="K291" s="12"/>
    </row>
    <row r="292" spans="3:11" ht="18.75">
      <c r="C292" s="12"/>
      <c r="D292" s="12"/>
      <c r="E292" s="12"/>
      <c r="F292" s="12"/>
      <c r="G292" s="12"/>
      <c r="H292" s="12"/>
      <c r="I292" s="12"/>
      <c r="J292" s="12"/>
      <c r="K292" s="12"/>
    </row>
    <row r="293" spans="3:11" ht="18.75">
      <c r="C293" s="12" t="s">
        <v>179</v>
      </c>
      <c r="D293" s="12"/>
      <c r="E293" s="12">
        <v>1</v>
      </c>
      <c r="F293" s="12" t="s">
        <v>37</v>
      </c>
      <c r="G293" s="13" t="s">
        <v>118</v>
      </c>
      <c r="H293" s="12">
        <v>27</v>
      </c>
      <c r="I293" s="12" t="s">
        <v>119</v>
      </c>
      <c r="J293" s="12"/>
      <c r="K293" s="12" t="s">
        <v>180</v>
      </c>
    </row>
    <row r="294" spans="3:11" ht="18.75">
      <c r="C294" s="12"/>
      <c r="D294" s="12"/>
      <c r="E294" s="12">
        <v>1</v>
      </c>
      <c r="F294" s="12" t="s">
        <v>37</v>
      </c>
      <c r="G294" s="13" t="s">
        <v>118</v>
      </c>
      <c r="H294" s="12">
        <v>23</v>
      </c>
      <c r="I294" s="12" t="s">
        <v>119</v>
      </c>
      <c r="J294" s="12"/>
      <c r="K294" s="12" t="s">
        <v>183</v>
      </c>
    </row>
    <row r="295" spans="3:11" ht="18.75">
      <c r="C295" s="12"/>
      <c r="D295" s="12"/>
      <c r="E295" s="12">
        <v>1</v>
      </c>
      <c r="F295" s="12" t="s">
        <v>37</v>
      </c>
      <c r="G295" s="13" t="s">
        <v>118</v>
      </c>
      <c r="H295" s="12">
        <v>15</v>
      </c>
      <c r="I295" s="12" t="s">
        <v>119</v>
      </c>
      <c r="J295" s="12"/>
      <c r="K295" s="12" t="s">
        <v>185</v>
      </c>
    </row>
    <row r="296" spans="3:11" ht="18.75">
      <c r="C296" s="12"/>
      <c r="D296" s="12"/>
      <c r="E296" s="12">
        <v>1</v>
      </c>
      <c r="F296" s="12" t="s">
        <v>123</v>
      </c>
      <c r="G296" s="14" t="s">
        <v>118</v>
      </c>
      <c r="H296" s="12">
        <v>1.32</v>
      </c>
      <c r="I296" s="12" t="s">
        <v>37</v>
      </c>
      <c r="J296" s="12"/>
      <c r="K296" s="12"/>
    </row>
    <row r="297" spans="3:11" ht="18.75">
      <c r="C297" s="12"/>
      <c r="D297" s="12"/>
      <c r="E297" s="12">
        <v>1</v>
      </c>
      <c r="F297" s="12" t="s">
        <v>188</v>
      </c>
      <c r="G297" s="14" t="s">
        <v>118</v>
      </c>
      <c r="H297" s="12">
        <v>1800</v>
      </c>
      <c r="I297" s="12" t="s">
        <v>189</v>
      </c>
      <c r="J297" s="12"/>
      <c r="K297" s="12"/>
    </row>
  </sheetData>
  <hyperlinks>
    <hyperlink ref="L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1"/>
  <sheetViews>
    <sheetView showGridLines="0" tabSelected="1" zoomScale="70" zoomScaleNormal="70" workbookViewId="0">
      <pane xSplit="4" ySplit="2" topLeftCell="H3" activePane="bottomRight" state="frozen"/>
      <selection pane="topRight" activeCell="E1" sqref="E1"/>
      <selection pane="bottomLeft" activeCell="A3" sqref="A3"/>
      <selection pane="bottomRight" activeCell="AB29" sqref="AB29"/>
    </sheetView>
  </sheetViews>
  <sheetFormatPr defaultColWidth="10.875" defaultRowHeight="18"/>
  <cols>
    <col min="1" max="1" width="13.5" style="71" customWidth="1"/>
    <col min="2" max="2" width="14" style="71" customWidth="1"/>
    <col min="3" max="3" width="11.75" style="71" customWidth="1"/>
    <col min="4" max="4" width="10.5" style="75" customWidth="1"/>
    <col min="5" max="5" width="9.875" style="75" customWidth="1"/>
    <col min="6" max="6" width="11.25" style="75" customWidth="1"/>
    <col min="7" max="7" width="12.75" style="75" customWidth="1"/>
    <col min="8" max="8" width="13.75" style="70" customWidth="1"/>
    <col min="9" max="9" width="13.25" style="70" customWidth="1"/>
    <col min="10" max="10" width="12.75" style="70" customWidth="1"/>
    <col min="11" max="11" width="13.75" style="70" customWidth="1"/>
    <col min="12" max="13" width="12.75" style="70" customWidth="1"/>
    <col min="14" max="14" width="13.75" style="70" customWidth="1"/>
    <col min="15" max="15" width="13.25" style="70" customWidth="1"/>
    <col min="16" max="16" width="12.75" style="70" customWidth="1"/>
    <col min="17" max="17" width="13.75" style="70" customWidth="1"/>
    <col min="18" max="18" width="13.25" style="70" customWidth="1"/>
    <col min="19" max="19" width="12.75" style="70" customWidth="1"/>
    <col min="20" max="20" width="13.75" style="70" customWidth="1"/>
    <col min="21" max="21" width="13.25" style="70" customWidth="1"/>
    <col min="22" max="22" width="12.75" style="70" customWidth="1"/>
    <col min="23" max="23" width="13.75" style="70" customWidth="1"/>
    <col min="24" max="24" width="13.25" style="70" customWidth="1"/>
    <col min="25" max="25" width="12.75" style="70" customWidth="1"/>
    <col min="26" max="26" width="13.75" style="70" customWidth="1"/>
    <col min="27" max="27" width="13.25" style="70" customWidth="1"/>
    <col min="28" max="28" width="12.75" style="70" customWidth="1"/>
    <col min="29" max="29" width="10.875" style="75"/>
    <col min="30" max="30" width="5.5" style="71" customWidth="1"/>
    <col min="31" max="31" width="13.75" style="71" customWidth="1"/>
    <col min="32" max="16384" width="10.875" style="71"/>
  </cols>
  <sheetData>
    <row r="1" spans="1:40" ht="33" customHeight="1">
      <c r="A1" s="240" t="s">
        <v>548</v>
      </c>
      <c r="B1" s="241"/>
      <c r="C1" s="241"/>
      <c r="D1" s="242"/>
      <c r="E1" s="243"/>
      <c r="F1" s="244" t="s">
        <v>4</v>
      </c>
      <c r="G1" s="245">
        <v>2024</v>
      </c>
      <c r="H1" s="209"/>
      <c r="I1" s="192" t="s">
        <v>4</v>
      </c>
      <c r="J1" s="193">
        <v>2023</v>
      </c>
      <c r="K1" s="218"/>
      <c r="L1" s="192" t="s">
        <v>4</v>
      </c>
      <c r="M1" s="193">
        <v>2022</v>
      </c>
      <c r="N1" s="218"/>
      <c r="O1" s="192" t="s">
        <v>4</v>
      </c>
      <c r="P1" s="193">
        <v>2021</v>
      </c>
      <c r="Q1" s="218"/>
      <c r="R1" s="192" t="s">
        <v>4</v>
      </c>
      <c r="S1" s="193">
        <v>2020</v>
      </c>
      <c r="T1" s="218"/>
      <c r="U1" s="192" t="s">
        <v>4</v>
      </c>
      <c r="V1" s="193">
        <v>2019</v>
      </c>
      <c r="W1" s="218"/>
      <c r="X1" s="192" t="s">
        <v>4</v>
      </c>
      <c r="Y1" s="193">
        <v>2018</v>
      </c>
      <c r="Z1" s="218"/>
      <c r="AA1" s="192" t="s">
        <v>4</v>
      </c>
      <c r="AB1" s="193">
        <v>2017</v>
      </c>
      <c r="AC1" s="234"/>
    </row>
    <row r="2" spans="1:40" s="72" customFormat="1" ht="47.25">
      <c r="A2" s="246" t="s">
        <v>5</v>
      </c>
      <c r="B2" s="247" t="s">
        <v>6</v>
      </c>
      <c r="C2" s="247" t="s">
        <v>7</v>
      </c>
      <c r="D2" s="247" t="s">
        <v>8</v>
      </c>
      <c r="E2" s="248" t="s">
        <v>9</v>
      </c>
      <c r="F2" s="248" t="s">
        <v>556</v>
      </c>
      <c r="G2" s="249" t="s">
        <v>557</v>
      </c>
      <c r="H2" s="210" t="s">
        <v>9</v>
      </c>
      <c r="I2" s="95" t="s">
        <v>11</v>
      </c>
      <c r="J2" s="194" t="s">
        <v>10</v>
      </c>
      <c r="K2" s="219" t="s">
        <v>9</v>
      </c>
      <c r="L2" s="95" t="s">
        <v>11</v>
      </c>
      <c r="M2" s="194" t="s">
        <v>10</v>
      </c>
      <c r="N2" s="219" t="s">
        <v>9</v>
      </c>
      <c r="O2" s="95" t="s">
        <v>11</v>
      </c>
      <c r="P2" s="194" t="s">
        <v>10</v>
      </c>
      <c r="Q2" s="219" t="s">
        <v>9</v>
      </c>
      <c r="R2" s="95" t="s">
        <v>11</v>
      </c>
      <c r="S2" s="194" t="s">
        <v>10</v>
      </c>
      <c r="T2" s="219" t="s">
        <v>9</v>
      </c>
      <c r="U2" s="95" t="s">
        <v>11</v>
      </c>
      <c r="V2" s="194" t="s">
        <v>10</v>
      </c>
      <c r="W2" s="219" t="s">
        <v>9</v>
      </c>
      <c r="X2" s="95" t="s">
        <v>11</v>
      </c>
      <c r="Y2" s="194" t="s">
        <v>10</v>
      </c>
      <c r="Z2" s="219" t="s">
        <v>9</v>
      </c>
      <c r="AA2" s="95" t="s">
        <v>11</v>
      </c>
      <c r="AB2" s="194" t="s">
        <v>10</v>
      </c>
      <c r="AC2" s="139" t="s">
        <v>12</v>
      </c>
    </row>
    <row r="3" spans="1:40" s="72" customFormat="1" ht="22.15" customHeight="1">
      <c r="A3" s="250" t="s">
        <v>13</v>
      </c>
      <c r="B3" s="251"/>
      <c r="C3" s="251"/>
      <c r="D3" s="251"/>
      <c r="E3" s="252"/>
      <c r="F3" s="252"/>
      <c r="G3" s="253"/>
      <c r="H3" s="211"/>
      <c r="I3" s="96"/>
      <c r="J3" s="195"/>
      <c r="K3" s="220"/>
      <c r="L3" s="96"/>
      <c r="M3" s="195"/>
      <c r="N3" s="220"/>
      <c r="O3" s="96"/>
      <c r="P3" s="195"/>
      <c r="Q3" s="220"/>
      <c r="R3" s="96"/>
      <c r="S3" s="195"/>
      <c r="T3" s="220"/>
      <c r="U3" s="96"/>
      <c r="V3" s="195"/>
      <c r="W3" s="220"/>
      <c r="X3" s="96"/>
      <c r="Y3" s="195"/>
      <c r="Z3" s="220"/>
      <c r="AA3" s="96"/>
      <c r="AB3" s="195"/>
      <c r="AC3" s="140"/>
      <c r="AE3" s="99"/>
    </row>
    <row r="4" spans="1:40">
      <c r="A4" s="254" t="s">
        <v>14</v>
      </c>
      <c r="B4" s="255" t="s">
        <v>15</v>
      </c>
      <c r="C4" s="255" t="s">
        <v>2</v>
      </c>
      <c r="D4" s="256" t="str">
        <f>_xlfn.XLOOKUP(B4,Bronnen_uitstoot!$C$3:$C$113,Bronnen_uitstoot!$D$3:$D$113)</f>
        <v>Nm3</v>
      </c>
      <c r="E4" s="257">
        <v>5037</v>
      </c>
      <c r="F4" s="258">
        <v>1.78</v>
      </c>
      <c r="G4" s="259">
        <f>IFERROR(E4*F4,0)</f>
        <v>8965.86</v>
      </c>
      <c r="H4" s="308">
        <v>7732</v>
      </c>
      <c r="I4" s="258">
        <v>1.78</v>
      </c>
      <c r="J4" s="197">
        <v>13778</v>
      </c>
      <c r="K4" s="221">
        <v>9278</v>
      </c>
      <c r="L4" s="258">
        <v>1.78</v>
      </c>
      <c r="M4" s="196">
        <v>16589</v>
      </c>
      <c r="N4" s="221">
        <v>6051</v>
      </c>
      <c r="O4" s="258">
        <v>1.78</v>
      </c>
      <c r="P4" s="196">
        <v>10801</v>
      </c>
      <c r="Q4" s="221">
        <v>4089</v>
      </c>
      <c r="R4" s="258">
        <v>1.78</v>
      </c>
      <c r="S4" s="196">
        <v>7299</v>
      </c>
      <c r="T4" s="221">
        <v>4125</v>
      </c>
      <c r="U4" s="258">
        <v>1.78</v>
      </c>
      <c r="V4" s="196">
        <v>7388</v>
      </c>
      <c r="W4" s="221">
        <v>2721</v>
      </c>
      <c r="X4" s="258">
        <v>1.78</v>
      </c>
      <c r="Y4" s="196">
        <v>4873</v>
      </c>
      <c r="Z4" s="221">
        <v>3065</v>
      </c>
      <c r="AA4" s="258">
        <v>1.78</v>
      </c>
      <c r="AB4" s="196">
        <v>5489</v>
      </c>
      <c r="AC4" s="235" t="s">
        <v>16</v>
      </c>
    </row>
    <row r="5" spans="1:40">
      <c r="A5" s="254" t="s">
        <v>14</v>
      </c>
      <c r="B5" s="255" t="s">
        <v>17</v>
      </c>
      <c r="C5" s="255" t="s">
        <v>2</v>
      </c>
      <c r="D5" s="256" t="str">
        <f>_xlfn.XLOOKUP(B5,Bronnen_uitstoot!$C$3:$C$113,Bronnen_uitstoot!$D$3:$D$113)</f>
        <v>liter</v>
      </c>
      <c r="E5" s="257"/>
      <c r="F5" s="258">
        <v>1.53</v>
      </c>
      <c r="G5" s="259">
        <f t="shared" ref="G5:G6" si="0">IFERROR(E5*F5,0)</f>
        <v>0</v>
      </c>
      <c r="H5" s="308"/>
      <c r="I5" s="258">
        <v>1.53</v>
      </c>
      <c r="J5" s="197">
        <f>IFERROR(H5*I5,0)</f>
        <v>0</v>
      </c>
      <c r="K5" s="221"/>
      <c r="L5" s="258">
        <v>1.53</v>
      </c>
      <c r="M5" s="196">
        <f t="shared" ref="M5:M20" si="1">IFERROR(K5*L5,0)</f>
        <v>0</v>
      </c>
      <c r="N5" s="221"/>
      <c r="O5" s="258">
        <v>1.53</v>
      </c>
      <c r="P5" s="196">
        <f t="shared" ref="P5:P20" si="2">IFERROR(N5*O5,0)</f>
        <v>0</v>
      </c>
      <c r="Q5" s="221"/>
      <c r="R5" s="258">
        <v>1.53</v>
      </c>
      <c r="S5" s="196">
        <f t="shared" ref="S5:S20" si="3">IFERROR(Q5*R5,0)</f>
        <v>0</v>
      </c>
      <c r="T5" s="221"/>
      <c r="U5" s="258">
        <v>1.53</v>
      </c>
      <c r="V5" s="196">
        <f t="shared" ref="V5:V20" si="4">IFERROR(T5*U5,0)</f>
        <v>0</v>
      </c>
      <c r="W5" s="221"/>
      <c r="X5" s="258">
        <v>1.53</v>
      </c>
      <c r="Y5" s="196">
        <f t="shared" ref="Y5:Y19" si="5">IFERROR(W5*X5,0)</f>
        <v>0</v>
      </c>
      <c r="Z5" s="221"/>
      <c r="AA5" s="258">
        <v>1.53</v>
      </c>
      <c r="AB5" s="196">
        <f t="shared" ref="AB5:AB20" si="6">IFERROR(Z5*AA5,0)</f>
        <v>0</v>
      </c>
      <c r="AC5" s="235" t="s">
        <v>16</v>
      </c>
      <c r="AE5" s="100"/>
      <c r="AF5" s="73"/>
      <c r="AG5" s="73"/>
      <c r="AH5" s="73"/>
      <c r="AI5" s="73"/>
      <c r="AJ5" s="73"/>
      <c r="AK5" s="73"/>
      <c r="AL5" s="73"/>
      <c r="AM5" s="73"/>
    </row>
    <row r="6" spans="1:40">
      <c r="A6" s="254" t="s">
        <v>18</v>
      </c>
      <c r="B6" s="255" t="s">
        <v>19</v>
      </c>
      <c r="C6" s="255" t="s">
        <v>2</v>
      </c>
      <c r="D6" s="256" t="str">
        <f>_xlfn.XLOOKUP(B6,Bronnen_uitstoot!$C$3:$C$113,Bronnen_uitstoot!$D$3:$D$113)</f>
        <v>kg</v>
      </c>
      <c r="E6" s="257"/>
      <c r="F6" s="258">
        <v>3.04</v>
      </c>
      <c r="G6" s="259">
        <f t="shared" si="0"/>
        <v>0</v>
      </c>
      <c r="H6" s="308"/>
      <c r="I6" s="258">
        <v>3.04</v>
      </c>
      <c r="J6" s="197">
        <f>IFERROR(H6*I6,0)</f>
        <v>0</v>
      </c>
      <c r="K6" s="221"/>
      <c r="L6" s="258">
        <v>3.04</v>
      </c>
      <c r="M6" s="196">
        <f t="shared" si="1"/>
        <v>0</v>
      </c>
      <c r="N6" s="221"/>
      <c r="O6" s="258">
        <v>3.04</v>
      </c>
      <c r="P6" s="196">
        <f t="shared" si="2"/>
        <v>0</v>
      </c>
      <c r="Q6" s="221"/>
      <c r="R6" s="258">
        <v>3.04</v>
      </c>
      <c r="S6" s="196">
        <f t="shared" si="3"/>
        <v>0</v>
      </c>
      <c r="T6" s="221"/>
      <c r="U6" s="258">
        <v>3.04</v>
      </c>
      <c r="V6" s="196">
        <f t="shared" si="4"/>
        <v>0</v>
      </c>
      <c r="W6" s="221"/>
      <c r="X6" s="258">
        <v>3.04</v>
      </c>
      <c r="Y6" s="196">
        <f t="shared" si="5"/>
        <v>0</v>
      </c>
      <c r="Z6" s="221"/>
      <c r="AA6" s="258">
        <v>3.04</v>
      </c>
      <c r="AB6" s="196">
        <f t="shared" si="6"/>
        <v>0</v>
      </c>
      <c r="AC6" s="235" t="s">
        <v>16</v>
      </c>
    </row>
    <row r="7" spans="1:40" s="128" customFormat="1" ht="59.1" customHeight="1">
      <c r="A7" s="260" t="s">
        <v>558</v>
      </c>
      <c r="B7" s="261" t="s">
        <v>20</v>
      </c>
      <c r="C7" s="261" t="s">
        <v>2</v>
      </c>
      <c r="D7" s="262" t="str">
        <f>_xlfn.XLOOKUP(B7,Bronnen_uitstoot!$C$3:$C$113,Bronnen_uitstoot!$D$3:$D$113)</f>
        <v>kWh</v>
      </c>
      <c r="E7" s="263"/>
      <c r="F7" s="307" t="s">
        <v>565</v>
      </c>
      <c r="G7" s="264">
        <f>IFERROR(E7*F7,0)</f>
        <v>0</v>
      </c>
      <c r="H7" s="309"/>
      <c r="I7" s="307" t="s">
        <v>565</v>
      </c>
      <c r="J7" s="197">
        <f>IFERROR(H7*I7,0)</f>
        <v>0</v>
      </c>
      <c r="K7" s="222"/>
      <c r="L7" s="307" t="s">
        <v>565</v>
      </c>
      <c r="M7" s="197">
        <f>IFERROR(K7*L7,0)</f>
        <v>0</v>
      </c>
      <c r="N7" s="222"/>
      <c r="O7" s="307" t="s">
        <v>565</v>
      </c>
      <c r="P7" s="197">
        <f>IFERROR(N7*O7,0)</f>
        <v>0</v>
      </c>
      <c r="Q7" s="222"/>
      <c r="R7" s="307" t="s">
        <v>565</v>
      </c>
      <c r="S7" s="197">
        <f>IFERROR(Q7*R7,0)</f>
        <v>0</v>
      </c>
      <c r="T7" s="222"/>
      <c r="U7" s="307" t="s">
        <v>565</v>
      </c>
      <c r="V7" s="197">
        <f>IFERROR(T7*U7,0)</f>
        <v>0</v>
      </c>
      <c r="W7" s="222"/>
      <c r="X7" s="307" t="s">
        <v>565</v>
      </c>
      <c r="Y7" s="197">
        <f>IFERROR(W7*X7,0)</f>
        <v>0</v>
      </c>
      <c r="Z7" s="222"/>
      <c r="AA7" s="307" t="s">
        <v>565</v>
      </c>
      <c r="AB7" s="197">
        <f>IFERROR(Z7*AA7,0)</f>
        <v>0</v>
      </c>
      <c r="AC7" s="236" t="s">
        <v>16</v>
      </c>
      <c r="AE7" s="129"/>
      <c r="AF7" s="130"/>
      <c r="AG7" s="130"/>
      <c r="AH7" s="130"/>
      <c r="AI7" s="130"/>
      <c r="AJ7" s="130"/>
      <c r="AK7" s="130"/>
      <c r="AL7" s="130"/>
      <c r="AM7" s="130"/>
    </row>
    <row r="8" spans="1:40" ht="21" customHeight="1">
      <c r="A8" s="265" t="s">
        <v>21</v>
      </c>
      <c r="B8" s="266"/>
      <c r="C8" s="266"/>
      <c r="D8" s="266"/>
      <c r="E8" s="266"/>
      <c r="F8" s="266"/>
      <c r="G8" s="267"/>
      <c r="H8" s="310"/>
      <c r="I8" s="266"/>
      <c r="J8" s="198"/>
      <c r="K8" s="223"/>
      <c r="L8" s="266"/>
      <c r="M8" s="198"/>
      <c r="N8" s="223"/>
      <c r="O8" s="266"/>
      <c r="P8" s="198"/>
      <c r="Q8" s="223"/>
      <c r="R8" s="266"/>
      <c r="S8" s="198"/>
      <c r="T8" s="223"/>
      <c r="U8" s="266"/>
      <c r="V8" s="198"/>
      <c r="W8" s="223"/>
      <c r="X8" s="266"/>
      <c r="Y8" s="198"/>
      <c r="Z8" s="223"/>
      <c r="AA8" s="266"/>
      <c r="AB8" s="198"/>
      <c r="AC8" s="141"/>
      <c r="AE8" s="101"/>
      <c r="AF8" s="73"/>
      <c r="AG8" s="73"/>
      <c r="AH8" s="73"/>
      <c r="AI8" s="73"/>
      <c r="AJ8" s="73"/>
      <c r="AK8" s="73"/>
      <c r="AL8" s="73"/>
      <c r="AM8" s="73"/>
      <c r="AN8" s="73"/>
    </row>
    <row r="9" spans="1:40">
      <c r="A9" s="254" t="s">
        <v>22</v>
      </c>
      <c r="B9" s="255" t="s">
        <v>22</v>
      </c>
      <c r="C9" s="255" t="s">
        <v>2</v>
      </c>
      <c r="D9" s="256" t="str">
        <f>_xlfn.XLOOKUP(B9,Bronnen_uitstoot!$C$3:$C$113,Bronnen_uitstoot!$D$3:$D$113)</f>
        <v>liter</v>
      </c>
      <c r="E9" s="268">
        <v>54830</v>
      </c>
      <c r="F9" s="258">
        <v>2.1800000000000002</v>
      </c>
      <c r="G9" s="259">
        <f t="shared" ref="G9:G11" si="7">IFERROR(E9*F9,0)</f>
        <v>119529.40000000001</v>
      </c>
      <c r="H9" s="308">
        <v>82858</v>
      </c>
      <c r="I9" s="258">
        <v>2.1800000000000002</v>
      </c>
      <c r="J9" s="197">
        <v>180299</v>
      </c>
      <c r="K9" s="221">
        <v>75429</v>
      </c>
      <c r="L9" s="258">
        <v>2.1800000000000002</v>
      </c>
      <c r="M9" s="196">
        <v>161493</v>
      </c>
      <c r="N9" s="221">
        <v>2355</v>
      </c>
      <c r="O9" s="258">
        <v>2.1800000000000002</v>
      </c>
      <c r="P9" s="196">
        <v>5042</v>
      </c>
      <c r="Q9" s="221"/>
      <c r="R9" s="258">
        <v>2.1800000000000002</v>
      </c>
      <c r="S9" s="196">
        <f t="shared" si="3"/>
        <v>0</v>
      </c>
      <c r="T9" s="221"/>
      <c r="U9" s="258">
        <v>2.1800000000000002</v>
      </c>
      <c r="V9" s="196">
        <f t="shared" si="4"/>
        <v>0</v>
      </c>
      <c r="W9" s="221"/>
      <c r="X9" s="258">
        <v>2.1800000000000002</v>
      </c>
      <c r="Y9" s="196">
        <f t="shared" si="5"/>
        <v>0</v>
      </c>
      <c r="Z9" s="221"/>
      <c r="AA9" s="258">
        <v>2.1800000000000002</v>
      </c>
      <c r="AB9" s="196">
        <f t="shared" si="6"/>
        <v>0</v>
      </c>
      <c r="AC9" s="235" t="s">
        <v>16</v>
      </c>
      <c r="AE9" s="101"/>
      <c r="AF9" s="73"/>
      <c r="AG9" s="73"/>
      <c r="AH9" s="73"/>
      <c r="AI9" s="73"/>
      <c r="AJ9" s="73"/>
      <c r="AK9" s="73"/>
      <c r="AL9" s="73"/>
      <c r="AM9" s="73"/>
      <c r="AN9" s="73"/>
    </row>
    <row r="10" spans="1:40" ht="16.149999999999999" customHeight="1">
      <c r="A10" s="254" t="s">
        <v>23</v>
      </c>
      <c r="B10" s="255" t="s">
        <v>23</v>
      </c>
      <c r="C10" s="255" t="s">
        <v>2</v>
      </c>
      <c r="D10" s="256" t="str">
        <f>_xlfn.XLOOKUP(B10,Bronnen_uitstoot!$C$3:$C$113,Bronnen_uitstoot!$D$3:$D$113)</f>
        <v>liter</v>
      </c>
      <c r="E10" s="257">
        <v>64419</v>
      </c>
      <c r="F10" s="258">
        <v>2.4700000000000002</v>
      </c>
      <c r="G10" s="259">
        <f t="shared" si="7"/>
        <v>159114.93000000002</v>
      </c>
      <c r="H10" s="308">
        <v>21191</v>
      </c>
      <c r="I10" s="258">
        <v>2.4700000000000002</v>
      </c>
      <c r="J10" s="196">
        <v>52299</v>
      </c>
      <c r="K10" s="221">
        <v>25429</v>
      </c>
      <c r="L10" s="258">
        <v>2.4700000000000002</v>
      </c>
      <c r="M10" s="196">
        <v>62911</v>
      </c>
      <c r="N10" s="221">
        <v>78598</v>
      </c>
      <c r="O10" s="258">
        <v>2.4700000000000002</v>
      </c>
      <c r="P10" s="196">
        <v>194451</v>
      </c>
      <c r="Q10" s="221">
        <v>89859</v>
      </c>
      <c r="R10" s="258">
        <v>2.4700000000000002</v>
      </c>
      <c r="S10" s="196">
        <v>234173</v>
      </c>
      <c r="T10" s="221">
        <v>92935</v>
      </c>
      <c r="U10" s="258">
        <v>2.4700000000000002</v>
      </c>
      <c r="V10" s="196">
        <v>242189</v>
      </c>
      <c r="W10" s="221">
        <v>86408</v>
      </c>
      <c r="X10" s="258">
        <v>2.4700000000000002</v>
      </c>
      <c r="Y10" s="196">
        <v>225179</v>
      </c>
      <c r="Z10" s="221">
        <v>36683</v>
      </c>
      <c r="AA10" s="258">
        <v>2.4700000000000002</v>
      </c>
      <c r="AB10" s="196">
        <v>95596</v>
      </c>
      <c r="AC10" s="235" t="s">
        <v>16</v>
      </c>
      <c r="AE10" s="101"/>
      <c r="AF10" s="73"/>
      <c r="AG10" s="73"/>
      <c r="AH10" s="73"/>
      <c r="AI10" s="73"/>
      <c r="AJ10" s="73"/>
      <c r="AK10" s="73"/>
      <c r="AL10" s="73"/>
      <c r="AM10" s="73"/>
    </row>
    <row r="11" spans="1:40">
      <c r="A11" s="254" t="s">
        <v>24</v>
      </c>
      <c r="B11" s="255" t="s">
        <v>25</v>
      </c>
      <c r="C11" s="255" t="s">
        <v>2</v>
      </c>
      <c r="D11" s="256" t="str">
        <f>_xlfn.XLOOKUP(B11,Bronnen_uitstoot!$C$3:$C$113,Bronnen_uitstoot!$D$3:$D$113)</f>
        <v>kWh</v>
      </c>
      <c r="E11" s="257">
        <v>12143</v>
      </c>
      <c r="F11" s="258">
        <v>0.45</v>
      </c>
      <c r="G11" s="259">
        <f t="shared" si="7"/>
        <v>5464.35</v>
      </c>
      <c r="H11" s="308">
        <v>7274</v>
      </c>
      <c r="I11" s="258">
        <v>0.45</v>
      </c>
      <c r="J11" s="196">
        <v>2881</v>
      </c>
      <c r="K11" s="221">
        <v>750</v>
      </c>
      <c r="L11" s="258">
        <v>0.45</v>
      </c>
      <c r="M11" s="196">
        <v>341</v>
      </c>
      <c r="N11" s="221"/>
      <c r="O11" s="258">
        <v>0.45</v>
      </c>
      <c r="P11" s="196">
        <f t="shared" si="2"/>
        <v>0</v>
      </c>
      <c r="Q11" s="221"/>
      <c r="R11" s="258">
        <v>0.45</v>
      </c>
      <c r="S11" s="196">
        <f t="shared" si="3"/>
        <v>0</v>
      </c>
      <c r="T11" s="221"/>
      <c r="U11" s="258">
        <v>0.45</v>
      </c>
      <c r="V11" s="196">
        <f t="shared" si="4"/>
        <v>0</v>
      </c>
      <c r="W11" s="221"/>
      <c r="X11" s="258">
        <v>0.45</v>
      </c>
      <c r="Y11" s="196">
        <f t="shared" si="5"/>
        <v>0</v>
      </c>
      <c r="Z11" s="221"/>
      <c r="AA11" s="258">
        <v>0.45</v>
      </c>
      <c r="AB11" s="196">
        <f t="shared" si="6"/>
        <v>0</v>
      </c>
      <c r="AC11" s="235" t="s">
        <v>26</v>
      </c>
    </row>
    <row r="12" spans="1:40" ht="27" customHeight="1">
      <c r="A12" s="269" t="s">
        <v>27</v>
      </c>
      <c r="B12" s="270"/>
      <c r="C12" s="270"/>
      <c r="D12" s="270"/>
      <c r="E12" s="270"/>
      <c r="F12" s="270"/>
      <c r="G12" s="271"/>
      <c r="H12" s="311"/>
      <c r="I12" s="270"/>
      <c r="J12" s="199"/>
      <c r="K12" s="224"/>
      <c r="L12" s="270"/>
      <c r="M12" s="199"/>
      <c r="N12" s="224"/>
      <c r="O12" s="270"/>
      <c r="P12" s="199"/>
      <c r="Q12" s="224"/>
      <c r="R12" s="270"/>
      <c r="S12" s="199"/>
      <c r="T12" s="224"/>
      <c r="U12" s="270"/>
      <c r="V12" s="199"/>
      <c r="W12" s="224"/>
      <c r="X12" s="270"/>
      <c r="Y12" s="199"/>
      <c r="Z12" s="224"/>
      <c r="AA12" s="270"/>
      <c r="AB12" s="199"/>
      <c r="AC12" s="142"/>
    </row>
    <row r="13" spans="1:40">
      <c r="A13" s="254" t="s">
        <v>24</v>
      </c>
      <c r="B13" s="255" t="s">
        <v>28</v>
      </c>
      <c r="C13" s="255" t="s">
        <v>2</v>
      </c>
      <c r="D13" s="256" t="str">
        <f>_xlfn.XLOOKUP(B13,Bronnen_uitstoot!$C$3:$C$113,Bronnen_uitstoot!$D$3:$D$113)</f>
        <v>kWh</v>
      </c>
      <c r="E13" s="257"/>
      <c r="F13" s="258">
        <v>0.27</v>
      </c>
      <c r="G13" s="259">
        <f t="shared" ref="G13:G16" si="8">IFERROR(E13*F13,0)</f>
        <v>0</v>
      </c>
      <c r="H13" s="308"/>
      <c r="I13" s="258">
        <v>0.27</v>
      </c>
      <c r="J13" s="196">
        <f t="shared" ref="J10:J20" si="9">IFERROR(H13*I13,0)</f>
        <v>0</v>
      </c>
      <c r="K13" s="221"/>
      <c r="L13" s="258">
        <v>0.27</v>
      </c>
      <c r="M13" s="196">
        <f t="shared" si="1"/>
        <v>0</v>
      </c>
      <c r="N13" s="221"/>
      <c r="O13" s="258">
        <v>0.27</v>
      </c>
      <c r="P13" s="196">
        <f t="shared" si="2"/>
        <v>0</v>
      </c>
      <c r="Q13" s="221"/>
      <c r="R13" s="258">
        <v>0.27</v>
      </c>
      <c r="S13" s="196">
        <f t="shared" si="3"/>
        <v>0</v>
      </c>
      <c r="T13" s="221"/>
      <c r="U13" s="258">
        <v>0.27</v>
      </c>
      <c r="V13" s="196">
        <f t="shared" si="4"/>
        <v>0</v>
      </c>
      <c r="W13" s="221"/>
      <c r="X13" s="258">
        <v>0.27</v>
      </c>
      <c r="Y13" s="196">
        <f t="shared" si="5"/>
        <v>0</v>
      </c>
      <c r="Z13" s="221"/>
      <c r="AA13" s="258">
        <v>0.27</v>
      </c>
      <c r="AB13" s="196">
        <f t="shared" si="6"/>
        <v>0</v>
      </c>
      <c r="AC13" s="235" t="s">
        <v>26</v>
      </c>
    </row>
    <row r="14" spans="1:40">
      <c r="A14" s="254" t="s">
        <v>24</v>
      </c>
      <c r="B14" s="255" t="s">
        <v>20</v>
      </c>
      <c r="C14" s="255" t="s">
        <v>2</v>
      </c>
      <c r="D14" s="256" t="str">
        <f>_xlfn.XLOOKUP(B14,Bronnen_uitstoot!$C$3:$C$113,Bronnen_uitstoot!$D$3:$D$113)</f>
        <v>kWh</v>
      </c>
      <c r="E14" s="257"/>
      <c r="F14" s="306" t="s">
        <v>565</v>
      </c>
      <c r="G14" s="259">
        <f t="shared" si="8"/>
        <v>0</v>
      </c>
      <c r="H14" s="308"/>
      <c r="I14" s="306" t="s">
        <v>565</v>
      </c>
      <c r="J14" s="196">
        <f t="shared" si="9"/>
        <v>0</v>
      </c>
      <c r="K14" s="221"/>
      <c r="L14" s="306" t="s">
        <v>565</v>
      </c>
      <c r="M14" s="196">
        <f t="shared" si="1"/>
        <v>0</v>
      </c>
      <c r="N14" s="221"/>
      <c r="O14" s="306" t="s">
        <v>565</v>
      </c>
      <c r="P14" s="196">
        <f t="shared" si="2"/>
        <v>0</v>
      </c>
      <c r="Q14" s="221"/>
      <c r="R14" s="306" t="s">
        <v>565</v>
      </c>
      <c r="S14" s="196">
        <f t="shared" si="3"/>
        <v>0</v>
      </c>
      <c r="T14" s="221"/>
      <c r="U14" s="306" t="s">
        <v>565</v>
      </c>
      <c r="V14" s="196">
        <f t="shared" si="4"/>
        <v>0</v>
      </c>
      <c r="W14" s="221"/>
      <c r="X14" s="306" t="s">
        <v>565</v>
      </c>
      <c r="Y14" s="196">
        <f t="shared" si="5"/>
        <v>0</v>
      </c>
      <c r="Z14" s="221"/>
      <c r="AA14" s="306" t="s">
        <v>565</v>
      </c>
      <c r="AB14" s="196">
        <f t="shared" si="6"/>
        <v>0</v>
      </c>
      <c r="AC14" s="235" t="s">
        <v>26</v>
      </c>
    </row>
    <row r="15" spans="1:40">
      <c r="A15" s="254" t="s">
        <v>24</v>
      </c>
      <c r="B15" s="255" t="s">
        <v>25</v>
      </c>
      <c r="C15" s="255" t="s">
        <v>2</v>
      </c>
      <c r="D15" s="256" t="str">
        <f>_xlfn.XLOOKUP(B15,Bronnen_uitstoot!$C$3:$C$113,Bronnen_uitstoot!$D$3:$D$113)</f>
        <v>kWh</v>
      </c>
      <c r="E15" s="257">
        <f>9053-9053</f>
        <v>0</v>
      </c>
      <c r="F15" s="258">
        <v>0.45</v>
      </c>
      <c r="G15" s="259">
        <f t="shared" si="8"/>
        <v>0</v>
      </c>
      <c r="H15" s="308">
        <f>44339-44339</f>
        <v>0</v>
      </c>
      <c r="I15" s="258">
        <v>0.45</v>
      </c>
      <c r="J15" s="196">
        <f t="shared" si="9"/>
        <v>0</v>
      </c>
      <c r="K15" s="221">
        <f>44478-44478</f>
        <v>0</v>
      </c>
      <c r="L15" s="258">
        <v>0.45</v>
      </c>
      <c r="M15" s="196">
        <f>IFERROR(K15*#REF!,0)</f>
        <v>0</v>
      </c>
      <c r="N15" s="221">
        <v>28079</v>
      </c>
      <c r="O15" s="258">
        <v>0.45</v>
      </c>
      <c r="P15" s="196">
        <v>13366</v>
      </c>
      <c r="Q15" s="221">
        <v>14862</v>
      </c>
      <c r="R15" s="258">
        <v>0.45</v>
      </c>
      <c r="S15" s="196">
        <v>7074</v>
      </c>
      <c r="T15" s="221">
        <v>24133</v>
      </c>
      <c r="U15" s="258">
        <v>0.45</v>
      </c>
      <c r="V15" s="196">
        <v>13804</v>
      </c>
      <c r="W15" s="221">
        <v>23075</v>
      </c>
      <c r="X15" s="258">
        <v>0.45</v>
      </c>
      <c r="Y15" s="196">
        <v>13199</v>
      </c>
      <c r="Z15" s="221">
        <v>12151</v>
      </c>
      <c r="AA15" s="258">
        <v>0.45</v>
      </c>
      <c r="AB15" s="196">
        <v>5638</v>
      </c>
      <c r="AC15" s="235" t="s">
        <v>26</v>
      </c>
    </row>
    <row r="16" spans="1:40">
      <c r="A16" s="254" t="s">
        <v>24</v>
      </c>
      <c r="B16" s="255" t="s">
        <v>29</v>
      </c>
      <c r="C16" s="255" t="s">
        <v>2</v>
      </c>
      <c r="D16" s="256" t="str">
        <f>_xlfn.XLOOKUP(B16,Bronnen_uitstoot!$C$3:$C$113,Bronnen_uitstoot!$D$3:$D$113)</f>
        <v>kWh</v>
      </c>
      <c r="E16" s="257"/>
      <c r="F16" s="256" t="s">
        <v>565</v>
      </c>
      <c r="G16" s="259">
        <f t="shared" si="8"/>
        <v>0</v>
      </c>
      <c r="H16" s="308"/>
      <c r="I16" s="256" t="s">
        <v>565</v>
      </c>
      <c r="J16" s="196">
        <f t="shared" si="9"/>
        <v>0</v>
      </c>
      <c r="K16" s="221"/>
      <c r="L16" s="256" t="s">
        <v>565</v>
      </c>
      <c r="M16" s="196">
        <f>IFERROR(K16*L15,0)</f>
        <v>0</v>
      </c>
      <c r="N16" s="221"/>
      <c r="O16" s="256" t="s">
        <v>565</v>
      </c>
      <c r="P16" s="196">
        <f t="shared" si="2"/>
        <v>0</v>
      </c>
      <c r="Q16" s="221"/>
      <c r="R16" s="256" t="s">
        <v>565</v>
      </c>
      <c r="S16" s="196">
        <f t="shared" si="3"/>
        <v>0</v>
      </c>
      <c r="T16" s="221"/>
      <c r="U16" s="256" t="s">
        <v>565</v>
      </c>
      <c r="V16" s="196">
        <f t="shared" si="4"/>
        <v>0</v>
      </c>
      <c r="W16" s="221"/>
      <c r="X16" s="256" t="s">
        <v>565</v>
      </c>
      <c r="Y16" s="196">
        <f t="shared" si="5"/>
        <v>0</v>
      </c>
      <c r="Z16" s="221"/>
      <c r="AA16" s="256" t="s">
        <v>565</v>
      </c>
      <c r="AB16" s="196">
        <f t="shared" si="6"/>
        <v>0</v>
      </c>
      <c r="AC16" s="235" t="s">
        <v>26</v>
      </c>
    </row>
    <row r="17" spans="1:29" ht="23.1" customHeight="1">
      <c r="A17" s="265" t="s">
        <v>30</v>
      </c>
      <c r="B17" s="266"/>
      <c r="C17" s="266"/>
      <c r="D17" s="270"/>
      <c r="E17" s="270"/>
      <c r="F17" s="270"/>
      <c r="G17" s="271"/>
      <c r="H17" s="311"/>
      <c r="I17" s="270"/>
      <c r="J17" s="199"/>
      <c r="K17" s="224"/>
      <c r="L17" s="270"/>
      <c r="M17" s="199"/>
      <c r="N17" s="224"/>
      <c r="O17" s="270"/>
      <c r="P17" s="199"/>
      <c r="Q17" s="224"/>
      <c r="R17" s="270"/>
      <c r="S17" s="199"/>
      <c r="T17" s="224"/>
      <c r="U17" s="270"/>
      <c r="V17" s="199"/>
      <c r="W17" s="224"/>
      <c r="X17" s="270"/>
      <c r="Y17" s="199"/>
      <c r="Z17" s="224"/>
      <c r="AA17" s="270"/>
      <c r="AB17" s="199"/>
      <c r="AC17" s="142"/>
    </row>
    <row r="18" spans="1:29">
      <c r="A18" s="254" t="s">
        <v>31</v>
      </c>
      <c r="B18" s="255" t="s">
        <v>32</v>
      </c>
      <c r="C18" s="255" t="s">
        <v>2</v>
      </c>
      <c r="D18" s="256" t="str">
        <f>_xlfn.XLOOKUP(B18,Bronnen_uitstoot!$C$3:$C$118,Bronnen_uitstoot!$D$3:$D$118)</f>
        <v>kg</v>
      </c>
      <c r="E18" s="272"/>
      <c r="F18" s="258">
        <v>1760</v>
      </c>
      <c r="G18" s="259">
        <f t="shared" ref="G18:G20" si="10">IFERROR(E18*F18,0)</f>
        <v>0</v>
      </c>
      <c r="H18" s="312"/>
      <c r="I18" s="258">
        <v>1760</v>
      </c>
      <c r="J18" s="196">
        <f t="shared" si="9"/>
        <v>0</v>
      </c>
      <c r="K18" s="225"/>
      <c r="L18" s="258">
        <v>1760</v>
      </c>
      <c r="M18" s="196">
        <f t="shared" si="1"/>
        <v>0</v>
      </c>
      <c r="N18" s="225"/>
      <c r="O18" s="258">
        <v>1760</v>
      </c>
      <c r="P18" s="196">
        <f t="shared" si="2"/>
        <v>0</v>
      </c>
      <c r="Q18" s="225"/>
      <c r="R18" s="258">
        <v>1760</v>
      </c>
      <c r="S18" s="196">
        <f t="shared" si="3"/>
        <v>0</v>
      </c>
      <c r="T18" s="225"/>
      <c r="U18" s="258">
        <v>1760</v>
      </c>
      <c r="V18" s="196">
        <f t="shared" si="4"/>
        <v>0</v>
      </c>
      <c r="W18" s="225"/>
      <c r="X18" s="258">
        <v>1760</v>
      </c>
      <c r="Y18" s="196">
        <f t="shared" si="5"/>
        <v>0</v>
      </c>
      <c r="Z18" s="225"/>
      <c r="AA18" s="258">
        <v>1760</v>
      </c>
      <c r="AB18" s="196">
        <f t="shared" si="6"/>
        <v>0</v>
      </c>
      <c r="AC18" s="235" t="s">
        <v>16</v>
      </c>
    </row>
    <row r="19" spans="1:29">
      <c r="A19" s="254" t="s">
        <v>31</v>
      </c>
      <c r="B19" s="255" t="s">
        <v>33</v>
      </c>
      <c r="C19" s="255" t="s">
        <v>2</v>
      </c>
      <c r="D19" s="256" t="str">
        <f>_xlfn.XLOOKUP(B19,Bronnen_uitstoot!$C$3:$C$118,Bronnen_uitstoot!$D$3:$D$118)</f>
        <v>kg</v>
      </c>
      <c r="E19" s="257"/>
      <c r="F19" s="258">
        <v>677</v>
      </c>
      <c r="G19" s="259">
        <f t="shared" si="10"/>
        <v>0</v>
      </c>
      <c r="H19" s="308"/>
      <c r="I19" s="258">
        <v>677</v>
      </c>
      <c r="J19" s="196">
        <f t="shared" si="9"/>
        <v>0</v>
      </c>
      <c r="K19" s="221"/>
      <c r="L19" s="258">
        <v>677</v>
      </c>
      <c r="M19" s="196">
        <f t="shared" si="1"/>
        <v>0</v>
      </c>
      <c r="N19" s="221"/>
      <c r="O19" s="258">
        <v>677</v>
      </c>
      <c r="P19" s="196">
        <f t="shared" si="2"/>
        <v>0</v>
      </c>
      <c r="Q19" s="221"/>
      <c r="R19" s="258">
        <v>677</v>
      </c>
      <c r="S19" s="196">
        <f t="shared" si="3"/>
        <v>0</v>
      </c>
      <c r="T19" s="221"/>
      <c r="U19" s="258">
        <v>677</v>
      </c>
      <c r="V19" s="196">
        <f t="shared" si="4"/>
        <v>0</v>
      </c>
      <c r="W19" s="221"/>
      <c r="X19" s="258">
        <v>677</v>
      </c>
      <c r="Y19" s="196">
        <f t="shared" si="5"/>
        <v>0</v>
      </c>
      <c r="Z19" s="221"/>
      <c r="AA19" s="258">
        <v>677</v>
      </c>
      <c r="AB19" s="196">
        <f t="shared" si="6"/>
        <v>0</v>
      </c>
      <c r="AC19" s="235" t="s">
        <v>16</v>
      </c>
    </row>
    <row r="20" spans="1:29">
      <c r="A20" s="254" t="s">
        <v>31</v>
      </c>
      <c r="B20" s="255" t="s">
        <v>34</v>
      </c>
      <c r="C20" s="255" t="s">
        <v>2</v>
      </c>
      <c r="D20" s="256" t="str">
        <f>_xlfn.XLOOKUP(B20,Bronnen_uitstoot!$C$3:$C$118,Bronnen_uitstoot!$D$3:$D$118)</f>
        <v>kg</v>
      </c>
      <c r="E20" s="273"/>
      <c r="F20" s="258">
        <v>28</v>
      </c>
      <c r="G20" s="259">
        <f t="shared" si="10"/>
        <v>0</v>
      </c>
      <c r="H20" s="313"/>
      <c r="I20" s="258">
        <v>28</v>
      </c>
      <c r="J20" s="196">
        <f t="shared" si="9"/>
        <v>0</v>
      </c>
      <c r="K20" s="226"/>
      <c r="L20" s="258">
        <v>28</v>
      </c>
      <c r="M20" s="196">
        <f t="shared" si="1"/>
        <v>0</v>
      </c>
      <c r="N20" s="233"/>
      <c r="O20" s="258">
        <v>28</v>
      </c>
      <c r="P20" s="196">
        <f t="shared" si="2"/>
        <v>0</v>
      </c>
      <c r="Q20" s="226"/>
      <c r="R20" s="258">
        <v>28</v>
      </c>
      <c r="S20" s="196">
        <f t="shared" si="3"/>
        <v>0</v>
      </c>
      <c r="T20" s="226"/>
      <c r="U20" s="258">
        <v>28</v>
      </c>
      <c r="V20" s="196">
        <f t="shared" si="4"/>
        <v>0</v>
      </c>
      <c r="W20" s="226"/>
      <c r="X20" s="258">
        <v>28</v>
      </c>
      <c r="Y20" s="196">
        <f>IFERROR(W20*X20,0)</f>
        <v>0</v>
      </c>
      <c r="Z20" s="226"/>
      <c r="AA20" s="258">
        <v>28</v>
      </c>
      <c r="AB20" s="196">
        <f t="shared" si="6"/>
        <v>0</v>
      </c>
      <c r="AC20" s="235" t="s">
        <v>16</v>
      </c>
    </row>
    <row r="21" spans="1:29">
      <c r="A21" s="274" t="s">
        <v>35</v>
      </c>
      <c r="B21" s="275"/>
      <c r="C21" s="275"/>
      <c r="D21" s="276"/>
      <c r="E21" s="276"/>
      <c r="F21" s="276"/>
      <c r="G21" s="277"/>
      <c r="H21" s="314"/>
      <c r="I21" s="98"/>
      <c r="J21" s="200"/>
      <c r="K21" s="227"/>
      <c r="L21" s="98"/>
      <c r="M21" s="200"/>
      <c r="N21" s="227"/>
      <c r="O21" s="98"/>
      <c r="P21" s="200"/>
      <c r="Q21" s="227"/>
      <c r="R21" s="98"/>
      <c r="S21" s="200"/>
      <c r="T21" s="227"/>
      <c r="U21" s="98"/>
      <c r="V21" s="200"/>
      <c r="W21" s="227"/>
      <c r="X21" s="98"/>
      <c r="Y21" s="200"/>
      <c r="Z21" s="227"/>
      <c r="AA21" s="98"/>
      <c r="AB21" s="200"/>
      <c r="AC21" s="143"/>
    </row>
    <row r="22" spans="1:29">
      <c r="A22" s="254" t="s">
        <v>36</v>
      </c>
      <c r="B22" s="255"/>
      <c r="C22" s="255"/>
      <c r="D22" s="256" t="s">
        <v>37</v>
      </c>
      <c r="E22" s="278"/>
      <c r="F22" s="256"/>
      <c r="G22" s="279"/>
      <c r="H22" s="212"/>
      <c r="I22" s="97"/>
      <c r="J22" s="201"/>
      <c r="K22" s="228"/>
      <c r="L22" s="97"/>
      <c r="M22" s="201"/>
      <c r="N22" s="228"/>
      <c r="O22" s="97"/>
      <c r="P22" s="201"/>
      <c r="Q22" s="228"/>
      <c r="R22" s="97"/>
      <c r="S22" s="201"/>
      <c r="T22" s="228"/>
      <c r="U22" s="97"/>
      <c r="V22" s="201"/>
      <c r="W22" s="228"/>
      <c r="X22" s="97"/>
      <c r="Y22" s="201"/>
      <c r="Z22" s="228"/>
      <c r="AA22" s="97"/>
      <c r="AB22" s="201"/>
      <c r="AC22" s="235"/>
    </row>
    <row r="23" spans="1:29">
      <c r="A23" s="254" t="s">
        <v>38</v>
      </c>
      <c r="B23" s="255"/>
      <c r="C23" s="255"/>
      <c r="D23" s="256" t="s">
        <v>39</v>
      </c>
      <c r="E23" s="278">
        <v>69</v>
      </c>
      <c r="F23" s="256"/>
      <c r="G23" s="279"/>
      <c r="H23" s="228">
        <v>64</v>
      </c>
      <c r="I23" s="97"/>
      <c r="J23" s="201"/>
      <c r="K23" s="228">
        <v>65</v>
      </c>
      <c r="L23" s="97"/>
      <c r="M23" s="201"/>
      <c r="N23" s="228">
        <v>67</v>
      </c>
      <c r="O23" s="97"/>
      <c r="P23" s="201"/>
      <c r="Q23" s="228">
        <v>64</v>
      </c>
      <c r="R23" s="97"/>
      <c r="S23" s="201"/>
      <c r="T23" s="228">
        <v>67</v>
      </c>
      <c r="U23" s="97"/>
      <c r="V23" s="201"/>
      <c r="W23" s="228">
        <v>61</v>
      </c>
      <c r="X23" s="97"/>
      <c r="Y23" s="201"/>
      <c r="Z23" s="228">
        <v>59</v>
      </c>
      <c r="AA23" s="97"/>
      <c r="AB23" s="201"/>
      <c r="AC23" s="235"/>
    </row>
    <row r="24" spans="1:29" ht="17.100000000000001" customHeight="1">
      <c r="A24" s="280"/>
      <c r="B24" s="131"/>
      <c r="C24" s="131"/>
      <c r="D24" s="281"/>
      <c r="E24" s="281"/>
      <c r="F24" s="281"/>
      <c r="G24" s="282"/>
      <c r="H24" s="213"/>
      <c r="I24" s="91"/>
      <c r="J24" s="205"/>
      <c r="K24" s="229"/>
      <c r="L24" s="91"/>
      <c r="M24" s="205"/>
      <c r="N24" s="229"/>
      <c r="O24" s="91"/>
      <c r="P24" s="205"/>
      <c r="Q24" s="229"/>
      <c r="R24" s="91"/>
      <c r="S24" s="205"/>
      <c r="T24" s="229"/>
      <c r="U24" s="91"/>
      <c r="V24" s="205"/>
      <c r="W24" s="229"/>
      <c r="X24" s="91"/>
      <c r="Y24" s="205"/>
      <c r="Z24" s="229"/>
      <c r="AA24" s="91"/>
      <c r="AB24" s="205"/>
      <c r="AC24" s="144"/>
    </row>
    <row r="25" spans="1:29" ht="31.5">
      <c r="A25" s="283" t="s">
        <v>40</v>
      </c>
      <c r="B25" s="247"/>
      <c r="C25" s="247"/>
      <c r="D25" s="247"/>
      <c r="E25" s="247"/>
      <c r="F25" s="247"/>
      <c r="G25" s="284">
        <f>G1</f>
        <v>2024</v>
      </c>
      <c r="H25" s="191"/>
      <c r="I25" s="94"/>
      <c r="J25" s="203">
        <f>J1</f>
        <v>2023</v>
      </c>
      <c r="K25" s="202"/>
      <c r="L25" s="94"/>
      <c r="M25" s="203">
        <f>M1</f>
        <v>2022</v>
      </c>
      <c r="N25" s="202"/>
      <c r="O25" s="94"/>
      <c r="P25" s="203">
        <f>P1</f>
        <v>2021</v>
      </c>
      <c r="Q25" s="202"/>
      <c r="R25" s="94"/>
      <c r="S25" s="203">
        <f>S1</f>
        <v>2020</v>
      </c>
      <c r="T25" s="202"/>
      <c r="U25" s="94"/>
      <c r="V25" s="203">
        <f>V1</f>
        <v>2019</v>
      </c>
      <c r="W25" s="202"/>
      <c r="X25" s="94"/>
      <c r="Y25" s="203">
        <f>Y1</f>
        <v>2018</v>
      </c>
      <c r="Z25" s="202"/>
      <c r="AA25" s="94"/>
      <c r="AB25" s="203">
        <f>AB1</f>
        <v>2017</v>
      </c>
      <c r="AC25" s="145"/>
    </row>
    <row r="26" spans="1:29" ht="19.5">
      <c r="A26" s="285" t="s">
        <v>559</v>
      </c>
      <c r="B26" s="286"/>
      <c r="C26" s="286"/>
      <c r="D26" s="287"/>
      <c r="E26" s="287"/>
      <c r="F26" s="287"/>
      <c r="G26" s="288">
        <f>SUM(G4:G20)</f>
        <v>293074.54000000004</v>
      </c>
      <c r="H26" s="214"/>
      <c r="I26" s="92"/>
      <c r="J26" s="204">
        <f>SUM(J4:J20)</f>
        <v>249257</v>
      </c>
      <c r="K26" s="230"/>
      <c r="L26" s="92"/>
      <c r="M26" s="204">
        <f>SUM(M4:M20)</f>
        <v>241334</v>
      </c>
      <c r="N26" s="230"/>
      <c r="O26" s="92"/>
      <c r="P26" s="204">
        <f>SUM(P4:P20)</f>
        <v>223660</v>
      </c>
      <c r="Q26" s="230"/>
      <c r="R26" s="92"/>
      <c r="S26" s="204">
        <f>SUM(S4:S20)</f>
        <v>248546</v>
      </c>
      <c r="T26" s="230"/>
      <c r="U26" s="92"/>
      <c r="V26" s="204">
        <f>SUM(V4:V20)</f>
        <v>263381</v>
      </c>
      <c r="W26" s="230"/>
      <c r="X26" s="92"/>
      <c r="Y26" s="204">
        <f>SUM(Y4:Y20)</f>
        <v>243251</v>
      </c>
      <c r="Z26" s="230"/>
      <c r="AA26" s="92"/>
      <c r="AB26" s="204">
        <f>SUM(AB4:AB20)</f>
        <v>106723</v>
      </c>
      <c r="AC26" s="146"/>
    </row>
    <row r="27" spans="1:29" ht="19.5">
      <c r="A27" s="289" t="s">
        <v>560</v>
      </c>
      <c r="B27" s="131"/>
      <c r="C27" s="131"/>
      <c r="D27" s="281"/>
      <c r="E27" s="281"/>
      <c r="F27" s="281"/>
      <c r="G27" s="290">
        <f>G26/1000</f>
        <v>293.07454000000001</v>
      </c>
      <c r="H27" s="213"/>
      <c r="I27" s="91"/>
      <c r="J27" s="205">
        <f>J26/1000</f>
        <v>249.25700000000001</v>
      </c>
      <c r="K27" s="229"/>
      <c r="L27" s="91"/>
      <c r="M27" s="205">
        <f>M26/1000</f>
        <v>241.334</v>
      </c>
      <c r="N27" s="229"/>
      <c r="O27" s="91"/>
      <c r="P27" s="205">
        <f>P26/1000</f>
        <v>223.66</v>
      </c>
      <c r="Q27" s="229"/>
      <c r="R27" s="91"/>
      <c r="S27" s="205">
        <f>S26/1000</f>
        <v>248.54599999999999</v>
      </c>
      <c r="T27" s="229"/>
      <c r="U27" s="91"/>
      <c r="V27" s="205">
        <f>V26/1000</f>
        <v>263.38099999999997</v>
      </c>
      <c r="W27" s="229"/>
      <c r="X27" s="91"/>
      <c r="Y27" s="205">
        <f>Y26/1000</f>
        <v>243.251</v>
      </c>
      <c r="Z27" s="229"/>
      <c r="AA27" s="91"/>
      <c r="AB27" s="205">
        <f>AB26/1000</f>
        <v>106.723</v>
      </c>
      <c r="AC27" s="147"/>
    </row>
    <row r="28" spans="1:29" ht="19.5">
      <c r="A28" s="289" t="s">
        <v>561</v>
      </c>
      <c r="B28" s="131"/>
      <c r="C28" s="131"/>
      <c r="D28" s="281"/>
      <c r="E28" s="281"/>
      <c r="F28" s="281"/>
      <c r="G28" s="290">
        <f>G26-G29</f>
        <v>287610.19000000006</v>
      </c>
      <c r="H28" s="213"/>
      <c r="I28" s="91"/>
      <c r="J28" s="205">
        <f>J26-J29</f>
        <v>246376</v>
      </c>
      <c r="K28" s="229"/>
      <c r="L28" s="91"/>
      <c r="M28" s="205">
        <f>M26-M29</f>
        <v>240993</v>
      </c>
      <c r="N28" s="229"/>
      <c r="O28" s="91"/>
      <c r="P28" s="205">
        <f>P26-P29</f>
        <v>210294</v>
      </c>
      <c r="Q28" s="229"/>
      <c r="R28" s="91"/>
      <c r="S28" s="205">
        <f>S26-S29</f>
        <v>241472</v>
      </c>
      <c r="T28" s="229"/>
      <c r="U28" s="91"/>
      <c r="V28" s="205">
        <f>V26-V29</f>
        <v>249577</v>
      </c>
      <c r="W28" s="229"/>
      <c r="X28" s="91"/>
      <c r="Y28" s="205">
        <f>Y26-Y29</f>
        <v>230052</v>
      </c>
      <c r="Z28" s="229"/>
      <c r="AA28" s="91"/>
      <c r="AB28" s="205">
        <f>AB26-AB29</f>
        <v>101085</v>
      </c>
      <c r="AC28" s="147"/>
    </row>
    <row r="29" spans="1:29" ht="20.25" thickBot="1">
      <c r="A29" s="291" t="s">
        <v>562</v>
      </c>
      <c r="B29" s="292"/>
      <c r="C29" s="292"/>
      <c r="D29" s="293"/>
      <c r="E29" s="293"/>
      <c r="F29" s="293"/>
      <c r="G29" s="294">
        <f>SUM(G11:G16)</f>
        <v>5464.35</v>
      </c>
      <c r="H29" s="215"/>
      <c r="I29" s="93"/>
      <c r="J29" s="208">
        <f>SUM(J11:J16)</f>
        <v>2881</v>
      </c>
      <c r="K29" s="231"/>
      <c r="L29" s="93"/>
      <c r="M29" s="208">
        <f>SUM(M11:M16)</f>
        <v>341</v>
      </c>
      <c r="N29" s="231"/>
      <c r="O29" s="93"/>
      <c r="P29" s="208">
        <f>SUM(P12:P16)</f>
        <v>13366</v>
      </c>
      <c r="Q29" s="231"/>
      <c r="R29" s="93"/>
      <c r="S29" s="208">
        <f>SUM(S11:S16)</f>
        <v>7074</v>
      </c>
      <c r="T29" s="231"/>
      <c r="U29" s="93"/>
      <c r="V29" s="208">
        <f>SUM(V11:V16)</f>
        <v>13804</v>
      </c>
      <c r="W29" s="231"/>
      <c r="X29" s="93"/>
      <c r="Y29" s="208">
        <f>SUM(Y11:Y16)</f>
        <v>13199</v>
      </c>
      <c r="Z29" s="231"/>
      <c r="AA29" s="93"/>
      <c r="AB29" s="208">
        <f>SUM(AB11:AB16)</f>
        <v>5638</v>
      </c>
      <c r="AC29" s="147"/>
    </row>
    <row r="30" spans="1:29">
      <c r="A30" s="289"/>
      <c r="B30" s="131"/>
      <c r="C30" s="131"/>
      <c r="D30" s="281"/>
      <c r="E30" s="281"/>
      <c r="F30" s="281"/>
      <c r="G30" s="295"/>
      <c r="H30" s="213"/>
      <c r="I30" s="91"/>
      <c r="J30" s="207"/>
      <c r="K30" s="229"/>
      <c r="L30" s="91"/>
      <c r="M30" s="207"/>
      <c r="N30" s="229"/>
      <c r="O30" s="91"/>
      <c r="P30" s="205"/>
      <c r="Q30" s="229"/>
      <c r="R30" s="91"/>
      <c r="S30" s="205"/>
      <c r="T30" s="229"/>
      <c r="U30" s="91"/>
      <c r="V30" s="205"/>
      <c r="W30" s="229"/>
      <c r="X30" s="91"/>
      <c r="Y30" s="205"/>
      <c r="Z30" s="229"/>
      <c r="AA30" s="91"/>
      <c r="AB30" s="205"/>
      <c r="AC30" s="147"/>
    </row>
    <row r="31" spans="1:29" ht="19.5">
      <c r="A31" s="289" t="s">
        <v>563</v>
      </c>
      <c r="B31" s="131"/>
      <c r="C31" s="131"/>
      <c r="D31" s="281"/>
      <c r="E31" s="281"/>
      <c r="F31" s="281"/>
      <c r="G31" s="290">
        <f>IFERROR((G26)/(E22/1000),0)</f>
        <v>0</v>
      </c>
      <c r="H31" s="213"/>
      <c r="I31" s="91"/>
      <c r="J31" s="205">
        <f>IFERROR((J26)/(H22/1000),0)</f>
        <v>0</v>
      </c>
      <c r="K31" s="229"/>
      <c r="L31" s="91"/>
      <c r="M31" s="205">
        <f>IFERROR((M26)/(K22/1000),0)</f>
        <v>0</v>
      </c>
      <c r="N31" s="229"/>
      <c r="O31" s="91"/>
      <c r="P31" s="205">
        <f>IFERROR((P26)/(N22/1000),0)</f>
        <v>0</v>
      </c>
      <c r="Q31" s="229"/>
      <c r="R31" s="91"/>
      <c r="S31" s="205">
        <f>IFERROR((S26)/(Q22/1000),0)</f>
        <v>0</v>
      </c>
      <c r="T31" s="229"/>
      <c r="U31" s="91"/>
      <c r="V31" s="205">
        <f>IFERROR((V26)/(T22/1000),0)</f>
        <v>0</v>
      </c>
      <c r="W31" s="229"/>
      <c r="X31" s="91"/>
      <c r="Y31" s="205">
        <f>IFERROR((Y26)/(W22/1000),0)</f>
        <v>0</v>
      </c>
      <c r="Z31" s="229"/>
      <c r="AA31" s="91"/>
      <c r="AB31" s="205">
        <f>IFERROR((AB26)/(Z22/1000),0)</f>
        <v>0</v>
      </c>
      <c r="AC31" s="147"/>
    </row>
    <row r="32" spans="1:29" ht="19.5">
      <c r="A32" s="296" t="s">
        <v>564</v>
      </c>
      <c r="B32" s="297"/>
      <c r="C32" s="297"/>
      <c r="D32" s="298"/>
      <c r="E32" s="298"/>
      <c r="F32" s="298"/>
      <c r="G32" s="299">
        <f>IFERROR(G26/E23,0)</f>
        <v>4247.4571014492758</v>
      </c>
      <c r="H32" s="215"/>
      <c r="I32" s="93"/>
      <c r="J32" s="208">
        <f>IFERROR(J26/H23,0)</f>
        <v>3894.640625</v>
      </c>
      <c r="K32" s="231"/>
      <c r="L32" s="93"/>
      <c r="M32" s="208">
        <f>IFERROR(M26/K23,0)</f>
        <v>3712.8307692307694</v>
      </c>
      <c r="N32" s="231"/>
      <c r="O32" s="93"/>
      <c r="P32" s="208">
        <f>IFERROR(P26/N23,0)</f>
        <v>3338.2089552238808</v>
      </c>
      <c r="Q32" s="231"/>
      <c r="R32" s="93"/>
      <c r="S32" s="208">
        <f>IFERROR(S26/Q23,0)</f>
        <v>3883.53125</v>
      </c>
      <c r="T32" s="231"/>
      <c r="U32" s="93"/>
      <c r="V32" s="208">
        <f>IFERROR(V26/T23,0)</f>
        <v>3931.0597014925374</v>
      </c>
      <c r="W32" s="231"/>
      <c r="X32" s="93"/>
      <c r="Y32" s="208">
        <f>IFERROR(Y26/W23,0)</f>
        <v>3987.7213114754099</v>
      </c>
      <c r="Z32" s="231"/>
      <c r="AA32" s="93"/>
      <c r="AB32" s="208">
        <f>IFERROR(AB26/Z23,0)</f>
        <v>1808.8644067796611</v>
      </c>
      <c r="AC32" s="147"/>
    </row>
    <row r="33" spans="1:29" ht="18.75" thickBot="1">
      <c r="A33" s="291"/>
      <c r="B33" s="292"/>
      <c r="C33" s="292"/>
      <c r="D33" s="293"/>
      <c r="E33" s="293"/>
      <c r="F33" s="293"/>
      <c r="G33" s="300"/>
      <c r="H33" s="216"/>
      <c r="I33" s="217"/>
      <c r="J33" s="206"/>
      <c r="K33" s="232"/>
      <c r="L33" s="217"/>
      <c r="M33" s="206"/>
      <c r="N33" s="232"/>
      <c r="O33" s="217"/>
      <c r="P33" s="206"/>
      <c r="Q33" s="232"/>
      <c r="R33" s="217"/>
      <c r="S33" s="206"/>
      <c r="T33" s="232"/>
      <c r="U33" s="217"/>
      <c r="V33" s="206"/>
      <c r="W33" s="232"/>
      <c r="X33" s="217"/>
      <c r="Y33" s="206"/>
      <c r="Z33" s="232"/>
      <c r="AA33" s="217"/>
      <c r="AB33" s="206"/>
      <c r="AC33" s="148"/>
    </row>
    <row r="36" spans="1:29">
      <c r="J36" s="76"/>
      <c r="M36" s="76"/>
    </row>
    <row r="37" spans="1:29" ht="25.5">
      <c r="A37" s="237" t="s">
        <v>550</v>
      </c>
      <c r="B37" s="77"/>
      <c r="C37" s="77"/>
      <c r="D37" s="78"/>
      <c r="E37" s="78"/>
      <c r="F37" s="78"/>
      <c r="G37" s="78"/>
      <c r="H37" s="79"/>
      <c r="I37" s="79"/>
      <c r="J37" s="79"/>
      <c r="K37" s="79"/>
      <c r="L37" s="79"/>
      <c r="M37" s="79"/>
      <c r="N37" s="79"/>
      <c r="O37" s="79"/>
      <c r="P37" s="79"/>
      <c r="Q37" s="79"/>
      <c r="R37" s="79"/>
      <c r="S37" s="79"/>
    </row>
    <row r="38" spans="1:29">
      <c r="A38" s="238"/>
      <c r="B38" s="80"/>
      <c r="C38" s="80"/>
      <c r="D38" s="81"/>
      <c r="E38" s="81"/>
      <c r="F38" s="81"/>
      <c r="G38" s="81"/>
      <c r="H38" s="82"/>
      <c r="I38" s="82"/>
      <c r="J38" s="82"/>
      <c r="K38" s="82"/>
      <c r="L38" s="82"/>
      <c r="M38" s="82">
        <f>P25</f>
        <v>2021</v>
      </c>
      <c r="N38" s="82">
        <f>M25</f>
        <v>2022</v>
      </c>
      <c r="O38" s="82"/>
      <c r="P38" s="79"/>
      <c r="Q38" s="79"/>
      <c r="R38" s="79"/>
      <c r="S38" s="79"/>
    </row>
    <row r="39" spans="1:29">
      <c r="A39" s="239" t="s">
        <v>551</v>
      </c>
      <c r="B39" s="83"/>
      <c r="C39" s="83"/>
      <c r="D39" s="84"/>
      <c r="E39" s="84"/>
      <c r="F39" s="84"/>
      <c r="G39" s="84"/>
      <c r="H39" s="85"/>
      <c r="I39" s="85"/>
      <c r="J39" s="85"/>
      <c r="K39" s="85"/>
      <c r="L39" s="85"/>
      <c r="M39" s="85">
        <f>P26</f>
        <v>223660</v>
      </c>
      <c r="N39" s="85">
        <f>M26</f>
        <v>241334</v>
      </c>
      <c r="O39" s="85"/>
      <c r="P39" s="79"/>
      <c r="Q39" s="79"/>
      <c r="R39" s="79"/>
      <c r="S39" s="79"/>
    </row>
    <row r="40" spans="1:29" ht="38.25">
      <c r="A40" s="237" t="s">
        <v>552</v>
      </c>
      <c r="B40" s="83"/>
      <c r="C40" s="83"/>
      <c r="D40" s="84"/>
      <c r="E40" s="84"/>
      <c r="F40" s="84"/>
      <c r="G40" s="84"/>
      <c r="H40" s="85"/>
      <c r="I40" s="85"/>
      <c r="J40" s="85"/>
      <c r="K40" s="85"/>
      <c r="L40" s="85"/>
      <c r="M40" s="85">
        <f>P27</f>
        <v>223.66</v>
      </c>
      <c r="N40" s="85">
        <f>M27</f>
        <v>241.334</v>
      </c>
      <c r="O40" s="85"/>
      <c r="P40" s="79"/>
      <c r="Q40" s="79"/>
      <c r="R40" s="79"/>
      <c r="S40" s="79"/>
    </row>
    <row r="41" spans="1:29">
      <c r="A41" s="238"/>
      <c r="B41" s="83"/>
      <c r="C41" s="83"/>
      <c r="D41" s="84"/>
      <c r="E41" s="84"/>
      <c r="F41" s="84"/>
      <c r="G41" s="84"/>
      <c r="H41" s="85"/>
      <c r="I41" s="85"/>
      <c r="J41" s="85"/>
      <c r="K41" s="85"/>
      <c r="L41" s="85"/>
      <c r="M41" s="85">
        <f>P28</f>
        <v>210294</v>
      </c>
      <c r="N41" s="85">
        <f>M28</f>
        <v>240993</v>
      </c>
      <c r="O41" s="85"/>
      <c r="P41" s="79"/>
      <c r="Q41" s="79"/>
      <c r="R41" s="79"/>
      <c r="S41" s="79"/>
    </row>
    <row r="42" spans="1:29">
      <c r="A42" s="238"/>
      <c r="B42" s="83"/>
      <c r="C42" s="83"/>
      <c r="D42" s="84"/>
      <c r="E42" s="84"/>
      <c r="F42" s="84"/>
      <c r="G42" s="84"/>
      <c r="H42" s="85"/>
      <c r="I42" s="85"/>
      <c r="J42" s="85"/>
      <c r="K42" s="85"/>
      <c r="L42" s="85"/>
      <c r="M42" s="85">
        <f>P29</f>
        <v>13366</v>
      </c>
      <c r="N42" s="85">
        <f>M29</f>
        <v>341</v>
      </c>
      <c r="O42" s="85"/>
      <c r="P42" s="79"/>
      <c r="Q42" s="79"/>
      <c r="R42" s="79"/>
      <c r="S42" s="79"/>
    </row>
    <row r="43" spans="1:29">
      <c r="A43" s="238"/>
      <c r="B43" s="83"/>
      <c r="C43" s="83"/>
      <c r="D43" s="84"/>
      <c r="E43" s="84"/>
      <c r="F43" s="84"/>
      <c r="G43" s="84"/>
      <c r="H43" s="85"/>
      <c r="I43" s="85"/>
      <c r="J43" s="85"/>
      <c r="K43" s="85"/>
      <c r="L43" s="85"/>
      <c r="M43" s="85"/>
      <c r="N43" s="85"/>
      <c r="O43" s="85"/>
      <c r="P43" s="79"/>
      <c r="Q43" s="79"/>
      <c r="R43" s="79"/>
      <c r="S43" s="79"/>
    </row>
    <row r="44" spans="1:29">
      <c r="A44" s="238"/>
      <c r="B44" s="83"/>
      <c r="C44" s="83"/>
      <c r="D44" s="84"/>
      <c r="E44" s="84"/>
      <c r="F44" s="84"/>
      <c r="G44" s="84"/>
      <c r="H44" s="85"/>
      <c r="I44" s="85"/>
      <c r="J44" s="85"/>
      <c r="K44" s="85"/>
      <c r="L44" s="85"/>
      <c r="M44" s="85"/>
      <c r="N44" s="85"/>
      <c r="O44" s="85"/>
      <c r="P44" s="79"/>
      <c r="Q44" s="79"/>
      <c r="R44" s="79"/>
      <c r="S44" s="79"/>
    </row>
    <row r="45" spans="1:29" ht="25.5">
      <c r="A45" s="237" t="s">
        <v>553</v>
      </c>
      <c r="B45" s="83"/>
      <c r="C45" s="83"/>
      <c r="D45" s="84"/>
      <c r="E45" s="84"/>
      <c r="F45" s="84"/>
      <c r="G45" s="84"/>
      <c r="H45" s="83"/>
      <c r="I45" s="83"/>
      <c r="J45" s="83"/>
      <c r="K45" s="83"/>
      <c r="L45" s="83"/>
      <c r="M45" s="83"/>
      <c r="N45" s="84"/>
      <c r="O45" s="84"/>
      <c r="P45" s="79"/>
      <c r="Q45" s="79"/>
      <c r="R45" s="79"/>
      <c r="S45" s="79"/>
    </row>
    <row r="46" spans="1:29">
      <c r="A46" s="238"/>
      <c r="B46" s="86"/>
      <c r="C46" s="87"/>
      <c r="D46" s="87"/>
      <c r="E46" s="87"/>
      <c r="F46" s="87"/>
      <c r="G46" s="87"/>
      <c r="H46" s="87"/>
      <c r="I46" s="87"/>
      <c r="J46" s="87"/>
      <c r="K46" s="87"/>
      <c r="L46" s="87"/>
      <c r="M46" s="87"/>
      <c r="N46" s="87"/>
      <c r="O46" s="87"/>
      <c r="P46" s="79"/>
      <c r="Q46" s="79"/>
      <c r="R46" s="79"/>
      <c r="S46" s="79"/>
    </row>
    <row r="47" spans="1:29">
      <c r="A47" s="237" t="s">
        <v>554</v>
      </c>
      <c r="B47" s="88"/>
      <c r="C47" s="88"/>
      <c r="D47" s="88"/>
      <c r="E47" s="88"/>
      <c r="F47" s="88"/>
      <c r="G47" s="88"/>
      <c r="H47" s="88"/>
      <c r="I47" s="88"/>
      <c r="J47" s="88"/>
      <c r="K47" s="88"/>
      <c r="L47" s="88"/>
      <c r="M47" s="88"/>
      <c r="N47" s="88"/>
      <c r="O47" s="88"/>
      <c r="P47" s="79"/>
      <c r="Q47" s="79"/>
      <c r="R47" s="79"/>
      <c r="S47" s="79"/>
    </row>
    <row r="48" spans="1:29">
      <c r="A48" s="238"/>
      <c r="B48" s="77"/>
      <c r="C48" s="77"/>
      <c r="D48" s="78"/>
      <c r="E48" s="78"/>
      <c r="F48" s="78"/>
      <c r="G48" s="78"/>
      <c r="H48" s="77"/>
      <c r="I48" s="77"/>
      <c r="J48" s="77"/>
      <c r="K48" s="77"/>
      <c r="L48" s="77"/>
      <c r="M48" s="77"/>
      <c r="N48" s="78"/>
      <c r="O48" s="78"/>
      <c r="P48" s="79"/>
      <c r="Q48" s="79"/>
      <c r="R48" s="79"/>
      <c r="S48" s="79"/>
    </row>
    <row r="49" spans="1:19">
      <c r="A49" s="238"/>
      <c r="B49" s="77"/>
      <c r="C49" s="77"/>
      <c r="D49" s="78"/>
      <c r="E49" s="78"/>
      <c r="F49" s="78"/>
      <c r="G49" s="78"/>
      <c r="H49" s="77"/>
      <c r="I49" s="77"/>
      <c r="J49" s="77"/>
      <c r="K49" s="77"/>
      <c r="L49" s="77"/>
      <c r="M49" s="77"/>
      <c r="N49" s="78"/>
      <c r="O49" s="78"/>
      <c r="P49" s="79"/>
      <c r="Q49" s="79"/>
      <c r="R49" s="79"/>
      <c r="S49" s="79"/>
    </row>
    <row r="50" spans="1:19" ht="25.5">
      <c r="A50" s="237" t="s">
        <v>555</v>
      </c>
      <c r="B50" s="77"/>
      <c r="C50" s="77"/>
      <c r="D50" s="78"/>
      <c r="E50" s="78"/>
      <c r="F50" s="78"/>
      <c r="G50" s="78"/>
      <c r="H50" s="77"/>
      <c r="I50" s="77"/>
      <c r="J50" s="77"/>
      <c r="K50" s="77"/>
      <c r="L50" s="77"/>
      <c r="M50" s="77"/>
      <c r="N50" s="78"/>
      <c r="O50" s="78"/>
      <c r="P50" s="79"/>
      <c r="Q50" s="79"/>
      <c r="R50" s="79"/>
      <c r="S50" s="79"/>
    </row>
    <row r="51" spans="1:19">
      <c r="A51" s="77"/>
      <c r="B51" s="77"/>
      <c r="C51" s="77"/>
      <c r="D51" s="78"/>
      <c r="E51" s="78"/>
      <c r="F51" s="78"/>
      <c r="G51" s="78"/>
      <c r="H51" s="79"/>
      <c r="I51" s="79"/>
      <c r="J51" s="79"/>
      <c r="K51" s="79"/>
      <c r="L51" s="79"/>
      <c r="M51" s="79"/>
      <c r="N51" s="79"/>
      <c r="O51" s="79"/>
      <c r="P51" s="79"/>
      <c r="Q51" s="79"/>
      <c r="R51" s="79"/>
      <c r="S51" s="79"/>
    </row>
    <row r="52" spans="1:19">
      <c r="A52" s="77"/>
      <c r="B52" s="77"/>
      <c r="C52" s="77"/>
      <c r="D52" s="78"/>
      <c r="E52" s="78"/>
      <c r="F52" s="78"/>
      <c r="G52" s="78"/>
      <c r="H52" s="79"/>
      <c r="I52" s="79"/>
      <c r="J52" s="79"/>
      <c r="K52" s="79"/>
      <c r="L52" s="79"/>
      <c r="M52" s="79"/>
      <c r="N52" s="79"/>
      <c r="O52" s="79"/>
      <c r="P52" s="79"/>
      <c r="Q52" s="79"/>
      <c r="R52" s="79"/>
      <c r="S52" s="79"/>
    </row>
    <row r="53" spans="1:19">
      <c r="A53" s="74"/>
      <c r="B53" s="74"/>
      <c r="C53" s="74"/>
      <c r="D53" s="89"/>
      <c r="E53" s="89"/>
      <c r="F53" s="89"/>
      <c r="G53" s="89"/>
      <c r="H53" s="90"/>
      <c r="I53" s="90"/>
      <c r="J53" s="90"/>
      <c r="K53" s="90"/>
      <c r="L53" s="90"/>
      <c r="M53" s="90"/>
      <c r="N53" s="90"/>
      <c r="O53" s="90"/>
      <c r="P53" s="71"/>
    </row>
    <row r="54" spans="1:19">
      <c r="A54" s="74"/>
      <c r="B54" s="74"/>
      <c r="C54" s="74"/>
      <c r="D54" s="89"/>
      <c r="E54" s="89"/>
      <c r="F54" s="89"/>
      <c r="G54" s="89"/>
      <c r="H54" s="90"/>
      <c r="I54" s="90"/>
      <c r="J54" s="90"/>
      <c r="K54" s="90"/>
      <c r="L54" s="90"/>
      <c r="M54" s="90"/>
      <c r="N54" s="90"/>
      <c r="O54" s="90"/>
      <c r="P54" s="90"/>
    </row>
    <row r="55" spans="1:19">
      <c r="A55" s="74"/>
      <c r="B55" s="74"/>
      <c r="C55" s="74"/>
      <c r="D55" s="89"/>
      <c r="E55" s="89"/>
      <c r="F55" s="89"/>
      <c r="G55" s="89"/>
      <c r="H55" s="90"/>
      <c r="I55" s="90"/>
      <c r="J55" s="90"/>
      <c r="K55" s="90"/>
      <c r="L55" s="90"/>
      <c r="M55" s="90"/>
      <c r="N55" s="90"/>
      <c r="O55" s="90"/>
      <c r="P55" s="90"/>
    </row>
    <row r="56" spans="1:19">
      <c r="A56" s="74"/>
      <c r="B56" s="74"/>
      <c r="C56" s="74"/>
      <c r="D56" s="89"/>
      <c r="E56" s="89"/>
      <c r="F56" s="89"/>
      <c r="G56" s="89"/>
      <c r="H56" s="90"/>
      <c r="I56" s="90"/>
      <c r="J56" s="90"/>
      <c r="K56" s="90"/>
      <c r="L56" s="90"/>
      <c r="M56" s="90"/>
      <c r="N56" s="90"/>
      <c r="O56" s="90"/>
      <c r="P56" s="90"/>
    </row>
    <row r="57" spans="1:19">
      <c r="A57" s="74"/>
      <c r="B57" s="74"/>
      <c r="C57" s="74"/>
      <c r="D57" s="89"/>
      <c r="E57" s="89"/>
      <c r="F57" s="89"/>
      <c r="G57" s="89"/>
      <c r="H57" s="90"/>
      <c r="I57" s="90"/>
      <c r="J57" s="90"/>
      <c r="K57" s="90"/>
      <c r="L57" s="90"/>
      <c r="M57" s="90"/>
      <c r="N57" s="90"/>
      <c r="O57" s="90"/>
      <c r="P57" s="90"/>
    </row>
    <row r="58" spans="1:19">
      <c r="A58" s="74"/>
      <c r="B58" s="74"/>
      <c r="C58" s="74"/>
      <c r="D58" s="89"/>
      <c r="E58" s="89"/>
      <c r="F58" s="89"/>
      <c r="G58" s="89"/>
      <c r="H58" s="90"/>
      <c r="I58" s="90"/>
      <c r="J58" s="90"/>
      <c r="K58" s="90"/>
      <c r="L58" s="90"/>
      <c r="M58" s="90"/>
      <c r="N58" s="90"/>
      <c r="O58" s="90"/>
      <c r="P58" s="90"/>
    </row>
    <row r="59" spans="1:19">
      <c r="A59" s="74"/>
      <c r="B59" s="74"/>
      <c r="C59" s="74"/>
      <c r="D59" s="89"/>
      <c r="E59" s="89"/>
      <c r="F59" s="89"/>
      <c r="G59" s="89"/>
      <c r="H59" s="90"/>
      <c r="I59" s="90"/>
      <c r="J59" s="90"/>
      <c r="K59" s="90"/>
      <c r="L59" s="90"/>
      <c r="M59" s="90"/>
      <c r="N59" s="90"/>
      <c r="O59" s="90"/>
      <c r="P59" s="90"/>
    </row>
    <row r="60" spans="1:19">
      <c r="A60" s="74"/>
      <c r="B60" s="74"/>
      <c r="C60" s="74"/>
      <c r="D60" s="89"/>
      <c r="E60" s="89"/>
      <c r="F60" s="89"/>
      <c r="G60" s="89"/>
      <c r="H60" s="90"/>
      <c r="I60" s="90"/>
      <c r="J60" s="90"/>
      <c r="K60" s="90"/>
      <c r="L60" s="90"/>
      <c r="M60" s="90"/>
      <c r="N60" s="90"/>
      <c r="O60" s="90"/>
      <c r="P60" s="90"/>
    </row>
    <row r="61" spans="1:19">
      <c r="A61" s="74"/>
      <c r="B61" s="74"/>
      <c r="C61" s="74"/>
      <c r="D61" s="89"/>
      <c r="E61" s="89"/>
      <c r="F61" s="89"/>
      <c r="G61" s="89"/>
      <c r="H61" s="90"/>
      <c r="I61" s="90"/>
      <c r="J61" s="90"/>
      <c r="K61" s="90"/>
      <c r="L61" s="90"/>
      <c r="M61" s="90"/>
      <c r="N61" s="90"/>
      <c r="O61" s="90"/>
      <c r="P61" s="90"/>
    </row>
  </sheetData>
  <phoneticPr fontId="5"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Bronnen_uitstoot!$C$50:$C$59</xm:f>
          </x14:formula1>
          <xm:sqref>B4:B5</xm:sqref>
        </x14:dataValidation>
        <x14:dataValidation type="list" allowBlank="1" showInputMessage="1" showErrorMessage="1">
          <x14:formula1>
            <xm:f>Bronnen_uitstoot!$C$25:$C$39</xm:f>
          </x14:formula1>
          <xm:sqref>B6:B7</xm:sqref>
        </x14:dataValidation>
        <x14:dataValidation type="list" allowBlank="1" showInputMessage="1" showErrorMessage="1">
          <x14:formula1>
            <xm:f>Bronnen_uitstoot!$C$67:$C$73</xm:f>
          </x14:formula1>
          <xm:sqref>B13:B15 B7 B11</xm:sqref>
        </x14:dataValidation>
        <x14:dataValidation type="list" allowBlank="1" showInputMessage="1" showErrorMessage="1">
          <x14:formula1>
            <xm:f>Bronnen_uitstoot!$C$88:$C$118</xm:f>
          </x14:formula1>
          <xm:sqref>B18:B20</xm:sqref>
        </x14:dataValidation>
        <x14:dataValidation type="list" allowBlank="1" showInputMessage="1" showErrorMessage="1">
          <x14:formula1>
            <xm:f>Bronnen_uitstoot!$C$5:$C$22</xm:f>
          </x14:formula1>
          <xm:sqref>B9:B10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75" defaultRowHeight="15.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topLeftCell="D1" zoomScale="93" zoomScaleNormal="55" workbookViewId="0">
      <selection activeCell="G5" sqref="G5"/>
    </sheetView>
  </sheetViews>
  <sheetFormatPr defaultColWidth="11" defaultRowHeight="15"/>
  <cols>
    <col min="1" max="3" width="4.375" style="1" customWidth="1"/>
    <col min="4" max="4" width="7" style="1" customWidth="1"/>
    <col min="5" max="5" width="83.375" style="1" customWidth="1"/>
    <col min="6" max="6" width="16.875" style="1" customWidth="1"/>
    <col min="7" max="7" width="94" style="106" customWidth="1"/>
    <col min="8" max="8" width="18.25" style="1" customWidth="1"/>
    <col min="9" max="16384" width="11" style="1"/>
  </cols>
  <sheetData>
    <row r="1" spans="2:17" ht="61.15" customHeight="1">
      <c r="D1" s="118" t="s">
        <v>41</v>
      </c>
      <c r="E1" s="23"/>
      <c r="F1" s="23"/>
      <c r="G1" s="102"/>
      <c r="H1" s="23"/>
      <c r="I1" s="23"/>
      <c r="J1" s="23"/>
      <c r="K1" s="23"/>
      <c r="L1" s="23"/>
      <c r="M1" s="23"/>
      <c r="N1" s="23"/>
      <c r="O1" s="23"/>
      <c r="P1" s="23"/>
      <c r="Q1" s="23"/>
    </row>
    <row r="2" spans="2:17" ht="47.1" customHeight="1" thickBot="1">
      <c r="D2" s="103" t="s">
        <v>42</v>
      </c>
      <c r="E2" s="23"/>
      <c r="F2" s="23"/>
      <c r="G2" s="102"/>
      <c r="H2" s="23"/>
      <c r="I2" s="23"/>
      <c r="J2" s="23"/>
      <c r="K2" s="23"/>
      <c r="L2" s="23"/>
      <c r="M2" s="23"/>
      <c r="N2" s="23"/>
      <c r="O2" s="23"/>
      <c r="P2" s="23"/>
      <c r="Q2" s="23"/>
    </row>
    <row r="3" spans="2:17" ht="23.1" customHeight="1">
      <c r="B3" s="23"/>
      <c r="C3" s="159"/>
      <c r="D3" s="160"/>
      <c r="E3" s="160"/>
      <c r="F3" s="160"/>
      <c r="G3" s="160"/>
      <c r="H3" s="161"/>
      <c r="I3" s="23"/>
      <c r="J3" s="23"/>
      <c r="K3" s="23"/>
      <c r="L3" s="23"/>
      <c r="M3" s="23"/>
      <c r="N3" s="23"/>
      <c r="O3" s="23"/>
      <c r="P3" s="23"/>
      <c r="Q3" s="23"/>
    </row>
    <row r="4" spans="2:17" ht="21" customHeight="1">
      <c r="B4" s="23"/>
      <c r="C4" s="162"/>
      <c r="D4" s="163" t="s">
        <v>43</v>
      </c>
      <c r="E4" s="164"/>
      <c r="F4" s="164"/>
      <c r="G4" s="102"/>
      <c r="H4" s="165"/>
      <c r="I4" s="23"/>
      <c r="J4" s="23"/>
      <c r="K4" s="23"/>
      <c r="L4" s="23"/>
      <c r="M4" s="23"/>
      <c r="N4" s="23"/>
      <c r="O4" s="23"/>
      <c r="P4" s="23"/>
      <c r="Q4" s="23"/>
    </row>
    <row r="5" spans="2:17" ht="21" customHeight="1">
      <c r="B5" s="23"/>
      <c r="C5" s="162"/>
      <c r="D5" s="166" t="s">
        <v>44</v>
      </c>
      <c r="E5" s="164"/>
      <c r="F5" s="164"/>
      <c r="G5" s="102"/>
      <c r="H5" s="165"/>
      <c r="I5" s="23"/>
      <c r="J5" s="23"/>
      <c r="K5" s="23"/>
      <c r="L5" s="23"/>
      <c r="M5" s="23"/>
      <c r="N5" s="23"/>
      <c r="O5" s="23"/>
      <c r="P5" s="23"/>
      <c r="Q5" s="23"/>
    </row>
    <row r="6" spans="2:17" ht="15.75">
      <c r="B6" s="23"/>
      <c r="C6" s="162"/>
      <c r="D6" s="104"/>
      <c r="E6" s="23"/>
      <c r="F6" s="23"/>
      <c r="G6" s="102"/>
      <c r="H6" s="165"/>
      <c r="I6" s="23"/>
      <c r="J6" s="104"/>
      <c r="K6" s="23"/>
      <c r="L6" s="23"/>
      <c r="M6" s="23"/>
      <c r="N6" s="23"/>
      <c r="O6" s="23"/>
      <c r="P6" s="23"/>
      <c r="Q6" s="23"/>
    </row>
    <row r="7" spans="2:17" ht="20.25">
      <c r="B7" s="23"/>
      <c r="C7" s="162"/>
      <c r="D7" s="166" t="s">
        <v>45</v>
      </c>
      <c r="E7" s="167"/>
      <c r="F7" s="23"/>
      <c r="G7" s="102"/>
      <c r="H7" s="165"/>
      <c r="I7" s="23"/>
      <c r="J7" s="104"/>
      <c r="K7" s="23"/>
      <c r="L7" s="23"/>
      <c r="M7" s="23"/>
      <c r="N7" s="23"/>
      <c r="O7" s="23"/>
      <c r="P7" s="23"/>
      <c r="Q7" s="23"/>
    </row>
    <row r="8" spans="2:17" ht="23.25">
      <c r="B8" s="23"/>
      <c r="C8" s="162"/>
      <c r="D8" s="168"/>
      <c r="E8" s="167" t="s">
        <v>46</v>
      </c>
      <c r="F8" s="23"/>
      <c r="G8" s="102"/>
      <c r="H8" s="165"/>
      <c r="I8" s="23"/>
      <c r="J8" s="104"/>
      <c r="K8" s="23"/>
      <c r="L8" s="23"/>
      <c r="M8" s="23"/>
      <c r="N8" s="23"/>
      <c r="O8" s="23"/>
      <c r="P8" s="23"/>
      <c r="Q8" s="23"/>
    </row>
    <row r="9" spans="2:17" ht="20.25">
      <c r="B9" s="23"/>
      <c r="C9" s="162"/>
      <c r="D9" s="168"/>
      <c r="E9" s="167" t="s">
        <v>47</v>
      </c>
      <c r="F9" s="23"/>
      <c r="G9" s="102"/>
      <c r="H9" s="165"/>
      <c r="I9" s="23"/>
      <c r="J9" s="104"/>
      <c r="K9" s="23"/>
      <c r="L9" s="23"/>
      <c r="M9" s="23"/>
      <c r="N9" s="23"/>
      <c r="O9" s="23"/>
      <c r="P9" s="23"/>
      <c r="Q9" s="23"/>
    </row>
    <row r="10" spans="2:17" ht="20.25">
      <c r="B10" s="23"/>
      <c r="C10" s="162"/>
      <c r="D10" s="168"/>
      <c r="E10" s="167" t="s">
        <v>48</v>
      </c>
      <c r="F10" s="23"/>
      <c r="G10" s="102"/>
      <c r="H10" s="165"/>
      <c r="I10" s="23"/>
      <c r="J10" s="104"/>
      <c r="K10" s="23"/>
      <c r="L10" s="23"/>
      <c r="M10" s="23"/>
      <c r="N10" s="23"/>
      <c r="O10" s="23"/>
      <c r="P10" s="23"/>
      <c r="Q10" s="23"/>
    </row>
    <row r="11" spans="2:17" ht="20.25">
      <c r="B11" s="23"/>
      <c r="C11" s="162"/>
      <c r="D11" s="168"/>
      <c r="E11" s="167"/>
      <c r="F11" s="23"/>
      <c r="G11" s="102"/>
      <c r="H11" s="165"/>
      <c r="I11" s="23"/>
      <c r="J11" s="104"/>
      <c r="K11" s="23"/>
      <c r="L11" s="23"/>
      <c r="M11" s="23"/>
      <c r="N11" s="23"/>
      <c r="O11" s="23"/>
      <c r="P11" s="23"/>
      <c r="Q11" s="23"/>
    </row>
    <row r="12" spans="2:17" ht="20.25">
      <c r="B12" s="23"/>
      <c r="C12" s="162"/>
      <c r="D12" s="166" t="s">
        <v>49</v>
      </c>
      <c r="E12" s="169"/>
      <c r="F12" s="105"/>
      <c r="G12" s="102"/>
      <c r="H12" s="165"/>
      <c r="I12" s="23"/>
      <c r="J12" s="23"/>
      <c r="K12" s="23"/>
      <c r="L12" s="23"/>
      <c r="M12" s="23"/>
      <c r="N12" s="23"/>
      <c r="O12" s="23"/>
      <c r="P12" s="23"/>
      <c r="Q12" s="23"/>
    </row>
    <row r="13" spans="2:17" ht="20.25">
      <c r="B13" s="23"/>
      <c r="C13" s="162"/>
      <c r="D13" s="167"/>
      <c r="E13" s="170" t="s">
        <v>50</v>
      </c>
      <c r="F13" s="171"/>
      <c r="G13" s="102"/>
      <c r="H13" s="165"/>
      <c r="I13" s="23"/>
      <c r="J13" s="23"/>
      <c r="K13" s="23"/>
      <c r="L13" s="23"/>
      <c r="M13" s="23"/>
      <c r="N13" s="23"/>
      <c r="O13" s="23"/>
      <c r="P13" s="23"/>
      <c r="Q13" s="23"/>
    </row>
    <row r="14" spans="2:17" ht="20.25">
      <c r="B14" s="23"/>
      <c r="C14" s="162"/>
      <c r="D14" s="167"/>
      <c r="E14" s="170" t="s">
        <v>51</v>
      </c>
      <c r="F14" s="171"/>
      <c r="G14" s="102"/>
      <c r="H14" s="165"/>
      <c r="I14" s="23"/>
      <c r="J14" s="23"/>
      <c r="K14" s="23"/>
      <c r="L14" s="23"/>
      <c r="M14" s="23"/>
      <c r="N14" s="23"/>
      <c r="O14" s="23"/>
      <c r="P14" s="23"/>
      <c r="Q14" s="23"/>
    </row>
    <row r="15" spans="2:17" ht="20.25">
      <c r="B15" s="23"/>
      <c r="C15" s="162"/>
      <c r="D15" s="167"/>
      <c r="E15" s="170" t="s">
        <v>52</v>
      </c>
      <c r="F15" s="171"/>
      <c r="G15" s="172"/>
      <c r="H15" s="165"/>
      <c r="I15" s="23"/>
      <c r="J15" s="23"/>
      <c r="K15" s="23"/>
      <c r="L15" s="23"/>
      <c r="M15" s="23"/>
      <c r="N15" s="23"/>
      <c r="O15" s="23"/>
      <c r="P15" s="23"/>
      <c r="Q15" s="23"/>
    </row>
    <row r="16" spans="2:17" ht="20.25">
      <c r="B16" s="23"/>
      <c r="C16" s="162"/>
      <c r="D16" s="167"/>
      <c r="E16" s="170" t="s">
        <v>53</v>
      </c>
      <c r="F16" s="171"/>
      <c r="G16" s="102"/>
      <c r="H16" s="165"/>
      <c r="I16" s="23"/>
      <c r="J16" s="23"/>
      <c r="K16" s="23"/>
      <c r="L16" s="23"/>
      <c r="M16" s="23"/>
      <c r="N16" s="23"/>
      <c r="O16" s="23"/>
      <c r="P16" s="23"/>
      <c r="Q16" s="23"/>
    </row>
    <row r="17" spans="1:17" ht="20.25">
      <c r="B17" s="23"/>
      <c r="C17" s="162"/>
      <c r="D17" s="167"/>
      <c r="E17" s="170" t="s">
        <v>54</v>
      </c>
      <c r="F17" s="171"/>
      <c r="G17" s="102"/>
      <c r="H17" s="165"/>
      <c r="I17" s="23"/>
      <c r="J17" s="23"/>
      <c r="K17" s="23"/>
      <c r="L17" s="23"/>
      <c r="M17" s="23"/>
      <c r="N17" s="23"/>
      <c r="O17" s="23"/>
      <c r="P17" s="23"/>
      <c r="Q17" s="23"/>
    </row>
    <row r="18" spans="1:17" ht="20.25">
      <c r="B18" s="23"/>
      <c r="C18" s="162"/>
      <c r="D18" s="167"/>
      <c r="E18" s="170" t="s">
        <v>55</v>
      </c>
      <c r="F18" s="171"/>
      <c r="G18" s="102"/>
      <c r="H18" s="165"/>
      <c r="I18" s="23"/>
      <c r="J18" s="23"/>
      <c r="K18" s="23"/>
      <c r="L18" s="23"/>
      <c r="M18" s="23"/>
      <c r="N18" s="23"/>
      <c r="O18" s="23"/>
      <c r="P18" s="23"/>
      <c r="Q18" s="23"/>
    </row>
    <row r="19" spans="1:17" ht="20.25">
      <c r="B19" s="23"/>
      <c r="C19" s="162"/>
      <c r="D19" s="167"/>
      <c r="E19" s="170"/>
      <c r="F19" s="171"/>
      <c r="G19" s="102"/>
      <c r="H19" s="165"/>
      <c r="I19" s="23"/>
      <c r="J19" s="23"/>
      <c r="K19" s="23"/>
      <c r="L19" s="23"/>
      <c r="M19" s="23"/>
      <c r="N19" s="23"/>
      <c r="O19" s="23"/>
      <c r="P19" s="23"/>
      <c r="Q19" s="23"/>
    </row>
    <row r="20" spans="1:17" ht="23.25">
      <c r="B20" s="23"/>
      <c r="C20" s="162"/>
      <c r="D20" s="173"/>
      <c r="E20" s="170"/>
      <c r="F20" s="171"/>
      <c r="G20" s="163"/>
      <c r="H20" s="165"/>
      <c r="J20" s="23"/>
      <c r="K20" s="23"/>
      <c r="L20" s="23"/>
      <c r="M20" s="23"/>
      <c r="N20" s="24"/>
      <c r="O20" s="24"/>
      <c r="P20" s="24"/>
      <c r="Q20" s="24"/>
    </row>
    <row r="21" spans="1:17" ht="23.25">
      <c r="B21" s="23"/>
      <c r="C21" s="162"/>
      <c r="D21" s="163" t="s">
        <v>57</v>
      </c>
      <c r="E21" s="163"/>
      <c r="F21" s="23"/>
      <c r="G21" s="166"/>
      <c r="H21" s="165"/>
      <c r="J21" s="23"/>
      <c r="K21" s="23"/>
      <c r="L21" s="23"/>
      <c r="M21" s="24"/>
      <c r="N21" s="24"/>
      <c r="O21" s="24"/>
      <c r="P21" s="24"/>
      <c r="Q21" s="24"/>
    </row>
    <row r="22" spans="1:17" ht="20.25">
      <c r="B22" s="23"/>
      <c r="C22" s="162"/>
      <c r="D22" s="166" t="s">
        <v>58</v>
      </c>
      <c r="E22" s="166"/>
      <c r="F22" s="23"/>
      <c r="H22" s="165"/>
      <c r="I22" s="23"/>
      <c r="J22" s="23"/>
      <c r="K22" s="23"/>
      <c r="L22" s="23"/>
      <c r="M22" s="24"/>
      <c r="N22" s="23"/>
      <c r="O22" s="24"/>
      <c r="P22" s="24"/>
      <c r="Q22" s="24"/>
    </row>
    <row r="23" spans="1:17" ht="18">
      <c r="A23" s="23"/>
      <c r="B23" s="23"/>
      <c r="C23" s="162"/>
      <c r="D23" s="301"/>
      <c r="E23" s="301"/>
      <c r="F23" s="174"/>
      <c r="G23" s="175"/>
      <c r="H23" s="165"/>
      <c r="I23" s="23"/>
      <c r="J23" s="23"/>
      <c r="K23" s="23"/>
      <c r="L23" s="23"/>
      <c r="M23" s="23"/>
      <c r="N23" s="24"/>
      <c r="O23" s="23"/>
      <c r="P23" s="23"/>
      <c r="Q23" s="23"/>
    </row>
    <row r="24" spans="1:17" ht="31.15" customHeight="1">
      <c r="B24" s="23"/>
      <c r="C24" s="162"/>
      <c r="D24" s="107" t="s">
        <v>547</v>
      </c>
      <c r="E24" s="107"/>
      <c r="F24" s="107"/>
      <c r="G24" s="108"/>
      <c r="H24" s="165"/>
      <c r="I24" s="23"/>
      <c r="J24" s="23"/>
      <c r="K24" s="23"/>
      <c r="L24" s="23"/>
      <c r="M24" s="23"/>
      <c r="N24" s="24"/>
      <c r="O24" s="23"/>
      <c r="P24" s="23"/>
      <c r="Q24" s="23"/>
    </row>
    <row r="25" spans="1:17" ht="31.15" customHeight="1">
      <c r="B25" s="23"/>
      <c r="C25" s="162"/>
      <c r="D25" s="127"/>
      <c r="E25" s="124" t="s">
        <v>59</v>
      </c>
      <c r="F25" s="125"/>
      <c r="G25" s="126" t="s">
        <v>60</v>
      </c>
      <c r="H25" s="165"/>
      <c r="I25" s="23"/>
      <c r="J25" s="23"/>
      <c r="K25" s="23"/>
      <c r="L25" s="23"/>
      <c r="M25" s="23"/>
      <c r="N25" s="24"/>
      <c r="O25" s="23"/>
      <c r="P25" s="23"/>
      <c r="Q25" s="23"/>
    </row>
    <row r="26" spans="1:17" ht="18">
      <c r="A26" s="23"/>
      <c r="B26" s="23"/>
      <c r="C26" s="162"/>
      <c r="D26" s="302" t="s">
        <v>61</v>
      </c>
      <c r="E26" s="303"/>
      <c r="F26" s="119"/>
      <c r="G26" s="120"/>
      <c r="H26" s="165"/>
      <c r="I26" s="23"/>
      <c r="J26" s="23"/>
      <c r="K26" s="23"/>
      <c r="L26" s="23"/>
      <c r="M26" s="23"/>
      <c r="N26" s="24"/>
      <c r="O26" s="23"/>
      <c r="P26" s="23"/>
      <c r="Q26" s="23"/>
    </row>
    <row r="27" spans="1:17" ht="75" customHeight="1">
      <c r="A27" s="23"/>
      <c r="B27" s="23"/>
      <c r="C27" s="162"/>
      <c r="D27" s="135"/>
      <c r="E27" s="136" t="s">
        <v>62</v>
      </c>
      <c r="F27" s="121" t="s">
        <v>63</v>
      </c>
      <c r="G27" s="122" t="str">
        <f>IF(F27="Ja","De CO2 uitstoot van elektriciteit verschilt per land. Er worden alleen Nederlandse emissiefactoren gebruikt in deze CO2 calculator. Gebruik een land specifieke emissiefactor."," ")</f>
        <v xml:space="preserve"> </v>
      </c>
      <c r="H27" s="165"/>
      <c r="I27" s="23"/>
      <c r="J27" s="23"/>
      <c r="K27" s="23"/>
      <c r="L27" s="23"/>
      <c r="M27" s="23"/>
      <c r="N27" s="24"/>
      <c r="O27" s="23"/>
      <c r="P27" s="23"/>
      <c r="Q27" s="23"/>
    </row>
    <row r="28" spans="1:17" ht="75" customHeight="1">
      <c r="A28" s="23"/>
      <c r="B28" s="23"/>
      <c r="C28" s="162"/>
      <c r="D28" s="137"/>
      <c r="E28" s="138" t="s">
        <v>64</v>
      </c>
      <c r="F28" s="121" t="s">
        <v>78</v>
      </c>
      <c r="G28" s="122" t="str">
        <f>IF(F28="Ja","Afhankelijk van de 'consolidatie methode' moet de CO2 wel of niet worden gerapporteerd. Vraag ondersteuning of lees hoofdstuk 3 van 'GHG-protocol A Corporate Accounting and Reporting Standard'."," ")</f>
        <v>Afhankelijk van de 'consolidatie methode' moet de CO2 wel of niet worden gerapporteerd. Vraag ondersteuning of lees hoofdstuk 3 van 'GHG-protocol A Corporate Accounting and Reporting Standard'.</v>
      </c>
      <c r="H28" s="165"/>
      <c r="I28" s="23"/>
      <c r="J28" s="23"/>
      <c r="K28" s="23"/>
      <c r="L28" s="23"/>
      <c r="M28" s="23"/>
      <c r="N28" s="24"/>
      <c r="O28" s="23"/>
      <c r="P28" s="23"/>
      <c r="Q28" s="23"/>
    </row>
    <row r="29" spans="1:17" ht="75" customHeight="1">
      <c r="A29" s="23"/>
      <c r="B29" s="23"/>
      <c r="C29" s="162"/>
      <c r="D29" s="137"/>
      <c r="E29" s="136" t="s">
        <v>65</v>
      </c>
      <c r="F29" s="121" t="s">
        <v>78</v>
      </c>
      <c r="G29" s="122" t="str">
        <f>IF(F29="Ja","Afhankelijk van de 'consolidatie methode' moet de CO2 wel of niet worden gerapporteerd. Vraag ondersteuning of lees hoofdstuk 3 van 'GHG-protocol A Corporate Accounting and Reporting Standard'."," ")</f>
        <v>Afhankelijk van de 'consolidatie methode' moet de CO2 wel of niet worden gerapporteerd. Vraag ondersteuning of lees hoofdstuk 3 van 'GHG-protocol A Corporate Accounting and Reporting Standard'.</v>
      </c>
      <c r="H29" s="165"/>
      <c r="I29" s="23"/>
      <c r="J29" s="23"/>
      <c r="K29" s="23"/>
      <c r="L29" s="23"/>
      <c r="M29" s="23"/>
      <c r="N29" s="24"/>
      <c r="O29" s="23"/>
      <c r="P29" s="23"/>
      <c r="Q29" s="23"/>
    </row>
    <row r="30" spans="1:17" ht="75" customHeight="1">
      <c r="A30" s="23"/>
      <c r="B30" s="23"/>
      <c r="C30" s="162"/>
      <c r="D30" s="137"/>
      <c r="E30" s="136" t="s">
        <v>66</v>
      </c>
      <c r="F30" s="121" t="s">
        <v>78</v>
      </c>
      <c r="G30" s="122" t="str">
        <f>IF(F30="Ja","Afhankelijk van de 'consolidatie methode' moet de CO2 wel of niet worden gerapporteerd. Vraag ondersteuning of lees hoofdstuk 3 van 'GHG-protocol A Corporate Accounting and Reporting Standard'."," ")</f>
        <v>Afhankelijk van de 'consolidatie methode' moet de CO2 wel of niet worden gerapporteerd. Vraag ondersteuning of lees hoofdstuk 3 van 'GHG-protocol A Corporate Accounting and Reporting Standard'.</v>
      </c>
      <c r="H30" s="165"/>
      <c r="I30" s="23"/>
      <c r="J30" s="23"/>
      <c r="K30" s="23"/>
      <c r="L30" s="23"/>
      <c r="M30" s="23"/>
      <c r="N30" s="24"/>
      <c r="O30" s="23"/>
      <c r="P30" s="23"/>
      <c r="Q30" s="23"/>
    </row>
    <row r="31" spans="1:17" ht="75" customHeight="1">
      <c r="A31" s="23"/>
      <c r="B31" s="23"/>
      <c r="C31" s="162"/>
      <c r="D31" s="137"/>
      <c r="E31" s="136" t="s">
        <v>529</v>
      </c>
      <c r="F31" s="121" t="s">
        <v>63</v>
      </c>
      <c r="G31" s="122" t="str">
        <f>IF(F31="Ja","Alle CO2-uitstoot moet worden gerapporteerd. Neem contact op met Greener Company als je twijfelt over mogelijke emissies."," ")</f>
        <v xml:space="preserve"> </v>
      </c>
      <c r="H31" s="165"/>
      <c r="I31" s="23"/>
      <c r="J31" s="23"/>
      <c r="K31" s="23"/>
      <c r="L31" s="23"/>
      <c r="M31" s="23"/>
      <c r="N31" s="24"/>
      <c r="O31" s="23"/>
      <c r="P31" s="23"/>
      <c r="Q31" s="23"/>
    </row>
    <row r="32" spans="1:17" ht="18">
      <c r="A32" s="23"/>
      <c r="B32" s="23"/>
      <c r="C32" s="162"/>
      <c r="D32" s="304" t="s">
        <v>67</v>
      </c>
      <c r="E32" s="305"/>
      <c r="F32" s="123"/>
      <c r="G32" s="122"/>
      <c r="H32" s="165"/>
      <c r="I32" s="23"/>
      <c r="J32" s="23"/>
      <c r="K32" s="23"/>
      <c r="L32" s="23"/>
      <c r="M32" s="23"/>
      <c r="N32" s="24"/>
      <c r="O32" s="23"/>
      <c r="P32" s="23"/>
      <c r="Q32" s="23"/>
    </row>
    <row r="33" spans="1:17" ht="78" customHeight="1">
      <c r="A33" s="23"/>
      <c r="B33" s="23"/>
      <c r="C33" s="162"/>
      <c r="D33" s="135"/>
      <c r="E33" s="136" t="s">
        <v>68</v>
      </c>
      <c r="F33" s="121" t="s">
        <v>63</v>
      </c>
      <c r="G33" s="122" t="str">
        <f>IF(F33="Ja","De CO2-voetprint kan niet worden berekend met dit template. Neem contact op met Greener Company of volg de 'GHG-Protocol Agriculture Guidance'."," ")</f>
        <v xml:space="preserve"> </v>
      </c>
      <c r="H33" s="165"/>
      <c r="I33" s="23"/>
      <c r="J33" s="23"/>
      <c r="K33" s="23"/>
      <c r="L33" s="23"/>
      <c r="M33" s="23"/>
      <c r="N33" s="24"/>
      <c r="O33" s="23"/>
      <c r="P33" s="23"/>
      <c r="Q33" s="23"/>
    </row>
    <row r="34" spans="1:17" ht="78" customHeight="1">
      <c r="B34" s="23"/>
      <c r="C34" s="176"/>
      <c r="D34" s="135"/>
      <c r="E34" s="136" t="s">
        <v>69</v>
      </c>
      <c r="F34" s="121" t="s">
        <v>63</v>
      </c>
      <c r="G34" s="122" t="str">
        <f>IF(F34="Ja","De CO2-voetprint kan niet worden berekend met dit template. Neem contact op met Greener Company of volg 'The Global GHG Accounting and Reporting Standard for the Financial Industry'"," ")</f>
        <v xml:space="preserve"> </v>
      </c>
      <c r="H34" s="165"/>
      <c r="I34" s="23"/>
      <c r="J34" s="23"/>
      <c r="K34" s="23"/>
      <c r="L34" s="23"/>
      <c r="M34" s="23"/>
      <c r="N34" s="24"/>
      <c r="O34" s="23"/>
      <c r="P34" s="23"/>
      <c r="Q34" s="23"/>
    </row>
    <row r="35" spans="1:17" ht="78" customHeight="1">
      <c r="B35" s="23"/>
      <c r="C35" s="176"/>
      <c r="D35" s="135"/>
      <c r="E35" s="136" t="s">
        <v>70</v>
      </c>
      <c r="F35" s="121" t="s">
        <v>63</v>
      </c>
      <c r="G35" s="122" t="str">
        <f>IF(F35="Ja","Er is sprake van een complexe CO2-voetprint, dit template is niet afdoende. Neem contact op met Greener Company"," ")</f>
        <v xml:space="preserve"> </v>
      </c>
      <c r="H35" s="165"/>
      <c r="I35" s="23"/>
      <c r="J35" s="23"/>
      <c r="K35" s="23"/>
      <c r="L35" s="23"/>
      <c r="M35" s="23"/>
      <c r="N35" s="24"/>
      <c r="O35" s="23"/>
      <c r="P35" s="23"/>
      <c r="Q35" s="23"/>
    </row>
    <row r="36" spans="1:17" ht="78" customHeight="1">
      <c r="B36" s="23"/>
      <c r="C36" s="176"/>
      <c r="D36" s="135"/>
      <c r="E36" s="136" t="s">
        <v>71</v>
      </c>
      <c r="F36" s="121" t="s">
        <v>63</v>
      </c>
      <c r="G36" s="122" t="str">
        <f>IF(F36="Ja","Een groot deel van de CO2-voetprint valt in scope 3 (waardeketen). Dit template brengt scope 1 en 2 in kaart. Neem contact op met Greener Company of lees de 'Corporate Value Chain (Scope 3) Standard'."," ")</f>
        <v xml:space="preserve"> </v>
      </c>
      <c r="H36" s="165"/>
      <c r="I36" s="23"/>
      <c r="J36" s="24"/>
      <c r="K36" s="23"/>
      <c r="L36" s="23"/>
      <c r="M36" s="23"/>
      <c r="N36" s="23"/>
      <c r="O36" s="23"/>
      <c r="P36" s="23"/>
    </row>
    <row r="37" spans="1:17" ht="78" customHeight="1">
      <c r="B37" s="23"/>
      <c r="C37" s="176"/>
      <c r="D37" s="135"/>
      <c r="E37" s="136" t="s">
        <v>72</v>
      </c>
      <c r="F37" s="121" t="s">
        <v>63</v>
      </c>
      <c r="G37" s="122" t="str">
        <f>IF(F37="Ja","Een groot deel van de CO2-voetprint valt in scope 3 (waardeketen). Dit template brengt scope 1 en 2 in kaart. Neem contact op met Greener Company of lees de 'Corporate Value Chain (Scope 3) Standard'."," ")</f>
        <v xml:space="preserve"> </v>
      </c>
      <c r="H37" s="165"/>
      <c r="I37" s="23"/>
      <c r="J37" s="24"/>
      <c r="K37" s="23"/>
      <c r="L37" s="23"/>
      <c r="M37" s="23"/>
      <c r="N37" s="23"/>
      <c r="O37" s="23"/>
      <c r="P37" s="23"/>
    </row>
    <row r="38" spans="1:17" ht="18">
      <c r="A38" s="23"/>
      <c r="B38" s="23"/>
      <c r="C38" s="162"/>
      <c r="D38" s="304" t="s">
        <v>73</v>
      </c>
      <c r="E38" s="305"/>
      <c r="F38" s="123"/>
      <c r="G38" s="122"/>
      <c r="H38" s="165"/>
      <c r="I38" s="23"/>
      <c r="J38" s="24"/>
      <c r="K38" s="23"/>
      <c r="L38" s="23"/>
      <c r="M38" s="23"/>
      <c r="N38" s="23"/>
      <c r="O38" s="23"/>
      <c r="P38" s="23"/>
    </row>
    <row r="39" spans="1:17" ht="74.099999999999994" customHeight="1">
      <c r="A39" s="23"/>
      <c r="B39" s="23"/>
      <c r="C39" s="162"/>
      <c r="D39" s="135"/>
      <c r="E39" s="136" t="s">
        <v>74</v>
      </c>
      <c r="F39" s="121" t="s">
        <v>63</v>
      </c>
      <c r="G39" s="122" t="str">
        <f>IF(F39="Ja","Er kan methaan en lachgas vrijkomen. Dit is een complexere berekening. Neem contact op met Greener Company of lees 'IPCC framework for calculating greenhouse gas emissions from wastewater treatment'."," ")</f>
        <v xml:space="preserve"> </v>
      </c>
      <c r="H39" s="165"/>
      <c r="I39" s="23"/>
      <c r="J39" s="24"/>
      <c r="K39" s="23"/>
      <c r="L39" s="23"/>
      <c r="M39" s="23"/>
      <c r="N39" s="23"/>
      <c r="O39" s="23"/>
      <c r="P39" s="23"/>
    </row>
    <row r="40" spans="1:17" ht="74.099999999999994" customHeight="1">
      <c r="B40" s="23"/>
      <c r="C40" s="176"/>
      <c r="D40" s="135"/>
      <c r="E40" s="136" t="s">
        <v>75</v>
      </c>
      <c r="F40" s="121" t="s">
        <v>63</v>
      </c>
      <c r="G40" s="122" t="str">
        <f>IF(F40="Ja","De CO2-uitstoot van een WKK kan op verschillende manieren worden berekend. Neem contact op met Greener Company."," ")</f>
        <v xml:space="preserve"> </v>
      </c>
      <c r="H40" s="165"/>
      <c r="I40" s="23"/>
      <c r="J40" s="24"/>
      <c r="K40" s="23"/>
      <c r="L40" s="23"/>
      <c r="M40" s="23"/>
      <c r="N40" s="23"/>
      <c r="O40" s="23"/>
      <c r="P40" s="23"/>
    </row>
    <row r="41" spans="1:17" ht="74.099999999999994" customHeight="1">
      <c r="B41" s="23"/>
      <c r="C41" s="176"/>
      <c r="D41" s="135"/>
      <c r="E41" s="136" t="s">
        <v>76</v>
      </c>
      <c r="F41" s="121" t="s">
        <v>63</v>
      </c>
      <c r="G41" s="122" t="str">
        <f>IF(F41="Ja","Er kan methaan vrijkomen. Dit is een complexere berekening. Neem contact op met Greener Company."," ")</f>
        <v xml:space="preserve"> </v>
      </c>
      <c r="H41" s="165"/>
      <c r="I41" s="23"/>
      <c r="J41" s="24"/>
      <c r="K41" s="23"/>
      <c r="L41" s="23"/>
      <c r="M41" s="23"/>
      <c r="N41" s="23"/>
      <c r="O41" s="23"/>
      <c r="P41" s="23"/>
    </row>
    <row r="42" spans="1:17" ht="74.099999999999994" customHeight="1">
      <c r="B42" s="23"/>
      <c r="C42" s="176"/>
      <c r="D42" s="135"/>
      <c r="E42" s="136" t="s">
        <v>77</v>
      </c>
      <c r="F42" s="121" t="s">
        <v>63</v>
      </c>
      <c r="G42" s="122" t="str">
        <f>IF(F42="Ja","Er kan methaan vrijkomen. Dit is een complexere berekening. Neem contact op met Greener Company."," ")</f>
        <v xml:space="preserve"> </v>
      </c>
      <c r="H42" s="165"/>
      <c r="I42" s="23"/>
    </row>
    <row r="43" spans="1:17" s="109" customFormat="1">
      <c r="B43" s="23"/>
      <c r="C43" s="177"/>
      <c r="D43" s="23"/>
      <c r="E43" s="23"/>
      <c r="F43" s="23"/>
      <c r="G43" s="102"/>
      <c r="H43" s="165"/>
      <c r="I43" s="110"/>
    </row>
    <row r="44" spans="1:17" ht="18">
      <c r="A44" s="24"/>
      <c r="B44" s="23"/>
      <c r="C44" s="178"/>
      <c r="D44" s="23"/>
      <c r="E44" s="23"/>
      <c r="F44" s="23"/>
      <c r="H44" s="165"/>
      <c r="I44" s="23"/>
      <c r="J44" s="23"/>
      <c r="K44" s="23"/>
      <c r="L44" s="23"/>
      <c r="M44" s="23"/>
      <c r="N44" s="23"/>
      <c r="O44" s="23"/>
      <c r="P44" s="23"/>
      <c r="Q44" s="23"/>
    </row>
    <row r="45" spans="1:17" ht="16.5" thickBot="1">
      <c r="C45" s="179"/>
      <c r="D45" s="180"/>
      <c r="E45" s="180"/>
      <c r="F45" s="180"/>
      <c r="G45" s="180"/>
      <c r="H45" s="181"/>
      <c r="I45" s="23"/>
    </row>
    <row r="46" spans="1:17">
      <c r="D46" s="23"/>
      <c r="G46" s="102"/>
      <c r="I46" s="23"/>
    </row>
    <row r="47" spans="1:17">
      <c r="A47" s="23"/>
      <c r="B47" s="23"/>
      <c r="C47" s="23"/>
      <c r="D47" s="23"/>
      <c r="G47" s="102"/>
      <c r="I47" s="23"/>
    </row>
    <row r="48" spans="1:17">
      <c r="B48" s="182"/>
      <c r="C48" s="182"/>
      <c r="D48" s="182" t="s">
        <v>78</v>
      </c>
      <c r="G48" s="102"/>
      <c r="I48" s="23"/>
    </row>
    <row r="49" spans="2:17">
      <c r="B49" s="182"/>
      <c r="C49" s="182"/>
      <c r="D49" s="183" t="s">
        <v>63</v>
      </c>
      <c r="G49" s="102"/>
      <c r="I49" s="23"/>
    </row>
    <row r="50" spans="2:17">
      <c r="B50" s="182"/>
      <c r="C50" s="182"/>
      <c r="D50" s="184"/>
      <c r="G50" s="102"/>
      <c r="I50" s="23"/>
    </row>
    <row r="51" spans="2:17">
      <c r="B51" s="182"/>
      <c r="C51" s="182"/>
      <c r="D51" s="182"/>
      <c r="G51" s="102"/>
      <c r="I51" s="23"/>
    </row>
    <row r="52" spans="2:17">
      <c r="B52" s="182"/>
      <c r="C52" s="182"/>
      <c r="D52" s="182"/>
      <c r="G52" s="102"/>
      <c r="I52" s="23"/>
    </row>
    <row r="53" spans="2:17">
      <c r="B53" s="182"/>
      <c r="C53" s="182"/>
      <c r="D53" s="182"/>
      <c r="G53" s="102"/>
      <c r="I53" s="23"/>
    </row>
    <row r="54" spans="2:17">
      <c r="B54" s="182"/>
      <c r="C54" s="182"/>
      <c r="D54" s="182"/>
      <c r="G54" s="102"/>
      <c r="I54" s="23"/>
    </row>
    <row r="55" spans="2:17">
      <c r="B55" s="182"/>
      <c r="C55" s="182"/>
      <c r="D55" s="182"/>
      <c r="G55" s="102"/>
      <c r="I55" s="23"/>
    </row>
    <row r="56" spans="2:17">
      <c r="B56" s="182"/>
      <c r="C56" s="182"/>
      <c r="D56" s="182"/>
      <c r="G56" s="102"/>
      <c r="I56" s="23"/>
    </row>
    <row r="57" spans="2:17">
      <c r="G57" s="102"/>
      <c r="I57" s="23"/>
    </row>
    <row r="58" spans="2:17">
      <c r="G58" s="102"/>
      <c r="I58" s="23"/>
    </row>
    <row r="59" spans="2:17">
      <c r="G59" s="102"/>
      <c r="I59" s="23"/>
    </row>
    <row r="60" spans="2:17">
      <c r="G60" s="102"/>
      <c r="I60" s="23"/>
    </row>
    <row r="61" spans="2:17">
      <c r="E61" s="23"/>
      <c r="F61" s="23"/>
      <c r="G61" s="102"/>
      <c r="H61" s="23"/>
      <c r="I61" s="23"/>
    </row>
    <row r="62" spans="2:17">
      <c r="E62" s="23"/>
      <c r="F62" s="23"/>
      <c r="G62" s="102"/>
      <c r="H62" s="23"/>
      <c r="I62" s="23"/>
      <c r="J62" s="23"/>
      <c r="K62" s="23"/>
      <c r="L62" s="23"/>
      <c r="M62" s="23"/>
      <c r="N62" s="23"/>
      <c r="O62" s="23"/>
      <c r="P62" s="23"/>
      <c r="Q62" s="23"/>
    </row>
    <row r="63" spans="2:17">
      <c r="E63" s="23"/>
      <c r="F63" s="23"/>
      <c r="G63" s="102"/>
      <c r="H63" s="23"/>
      <c r="I63" s="23"/>
      <c r="J63" s="23"/>
      <c r="K63" s="23"/>
      <c r="L63" s="23"/>
      <c r="M63" s="23"/>
      <c r="N63" s="23"/>
      <c r="O63" s="23"/>
      <c r="P63" s="23"/>
      <c r="Q63" s="23"/>
    </row>
    <row r="64" spans="2:17">
      <c r="E64" s="23"/>
      <c r="F64" s="23"/>
      <c r="G64" s="102"/>
      <c r="H64" s="23"/>
      <c r="I64" s="23"/>
      <c r="J64" s="23"/>
      <c r="K64" s="23"/>
      <c r="L64" s="23"/>
      <c r="M64" s="23"/>
      <c r="N64" s="23"/>
      <c r="O64" s="23"/>
      <c r="P64" s="23"/>
      <c r="Q64" s="23"/>
    </row>
  </sheetData>
  <mergeCells count="4">
    <mergeCell ref="D23:E23"/>
    <mergeCell ref="D26:E26"/>
    <mergeCell ref="D32:E32"/>
    <mergeCell ref="D38:E38"/>
  </mergeCells>
  <dataValidations count="1">
    <dataValidation type="list" allowBlank="1" showInputMessage="1" showErrorMessage="1" sqref="F39:F42 F27:F31 F33:F37">
      <formula1>$D$48:$D$49</formula1>
    </dataValidation>
  </dataValidations>
  <printOptions headings="1" gridLines="1"/>
  <pageMargins left="0.7" right="0.7" top="0.75" bottom="0.75" header="0.3" footer="0.3"/>
  <pageSetup paperSize="3"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4"/>
  <sheetViews>
    <sheetView topLeftCell="B1" workbookViewId="0">
      <selection activeCell="C15" sqref="C15"/>
    </sheetView>
  </sheetViews>
  <sheetFormatPr defaultColWidth="10.875" defaultRowHeight="15"/>
  <cols>
    <col min="1" max="1" width="10.875" style="131" customWidth="1"/>
    <col min="2" max="2" width="43.5" style="131" customWidth="1"/>
    <col min="3" max="3" width="94.25" style="131" customWidth="1"/>
    <col min="4" max="6" width="10.875" style="131" customWidth="1"/>
    <col min="7" max="16384" width="10.875" style="131"/>
  </cols>
  <sheetData>
    <row r="1" spans="2:3" ht="15.75" thickBot="1"/>
    <row r="2" spans="2:3" ht="65.099999999999994" customHeight="1">
      <c r="B2" s="149" t="s">
        <v>79</v>
      </c>
      <c r="C2" s="150"/>
    </row>
    <row r="3" spans="2:3" ht="18">
      <c r="B3" s="151" t="s">
        <v>80</v>
      </c>
      <c r="C3" s="152"/>
    </row>
    <row r="4" spans="2:3">
      <c r="B4" s="153" t="s">
        <v>81</v>
      </c>
      <c r="C4" s="185" t="s">
        <v>530</v>
      </c>
    </row>
    <row r="5" spans="2:3">
      <c r="B5" s="153" t="s">
        <v>67</v>
      </c>
      <c r="C5" s="185" t="s">
        <v>531</v>
      </c>
    </row>
    <row r="6" spans="2:3">
      <c r="B6" s="153" t="s">
        <v>82</v>
      </c>
      <c r="C6" s="185" t="s">
        <v>532</v>
      </c>
    </row>
    <row r="7" spans="2:3">
      <c r="B7" s="153" t="s">
        <v>83</v>
      </c>
      <c r="C7" s="185" t="s">
        <v>533</v>
      </c>
    </row>
    <row r="8" spans="2:3">
      <c r="B8" s="153" t="s">
        <v>84</v>
      </c>
      <c r="C8" s="185" t="s">
        <v>534</v>
      </c>
    </row>
    <row r="9" spans="2:3" ht="45">
      <c r="B9" s="153" t="s">
        <v>85</v>
      </c>
      <c r="C9" s="187" t="s">
        <v>549</v>
      </c>
    </row>
    <row r="10" spans="2:3" ht="45">
      <c r="B10" s="153" t="s">
        <v>86</v>
      </c>
      <c r="C10" s="186" t="s">
        <v>546</v>
      </c>
    </row>
    <row r="11" spans="2:3" ht="18">
      <c r="B11" s="151" t="s">
        <v>87</v>
      </c>
      <c r="C11" s="152"/>
    </row>
    <row r="12" spans="2:3">
      <c r="B12" s="155" t="s">
        <v>88</v>
      </c>
      <c r="C12" s="186" t="s">
        <v>89</v>
      </c>
    </row>
    <row r="13" spans="2:3" ht="30">
      <c r="B13" s="155" t="s">
        <v>90</v>
      </c>
      <c r="C13" s="186" t="s">
        <v>535</v>
      </c>
    </row>
    <row r="14" spans="2:3" ht="24" customHeight="1">
      <c r="B14" s="155" t="s">
        <v>91</v>
      </c>
      <c r="C14" s="187" t="s">
        <v>536</v>
      </c>
    </row>
    <row r="15" spans="2:3" ht="43.15" customHeight="1">
      <c r="B15" s="155" t="s">
        <v>92</v>
      </c>
      <c r="C15" s="187">
        <v>2024</v>
      </c>
    </row>
    <row r="16" spans="2:3">
      <c r="B16" s="155" t="s">
        <v>93</v>
      </c>
      <c r="C16" s="186" t="s">
        <v>537</v>
      </c>
    </row>
    <row r="17" spans="2:3">
      <c r="B17" s="155" t="s">
        <v>94</v>
      </c>
      <c r="C17" s="187" t="s">
        <v>538</v>
      </c>
    </row>
    <row r="18" spans="2:3" ht="18">
      <c r="B18" s="151" t="s">
        <v>95</v>
      </c>
      <c r="C18" s="152"/>
    </row>
    <row r="19" spans="2:3" ht="60">
      <c r="B19" s="155" t="s">
        <v>96</v>
      </c>
      <c r="C19" s="188" t="s">
        <v>97</v>
      </c>
    </row>
    <row r="20" spans="2:3" ht="30">
      <c r="B20" s="155" t="s">
        <v>98</v>
      </c>
      <c r="C20" s="188" t="s">
        <v>539</v>
      </c>
    </row>
    <row r="21" spans="2:3">
      <c r="B21" s="155" t="s">
        <v>99</v>
      </c>
      <c r="C21" s="188" t="s">
        <v>540</v>
      </c>
    </row>
    <row r="22" spans="2:3" ht="45">
      <c r="B22" s="156" t="s">
        <v>100</v>
      </c>
      <c r="C22" s="188" t="s">
        <v>541</v>
      </c>
    </row>
    <row r="23" spans="2:3" ht="30">
      <c r="B23" s="156" t="s">
        <v>23</v>
      </c>
      <c r="C23" s="188" t="s">
        <v>542</v>
      </c>
    </row>
    <row r="24" spans="2:3" ht="30">
      <c r="B24" s="156" t="s">
        <v>22</v>
      </c>
      <c r="C24" s="188" t="s">
        <v>543</v>
      </c>
    </row>
    <row r="25" spans="2:3">
      <c r="B25" s="155" t="s">
        <v>101</v>
      </c>
      <c r="C25" s="188" t="s">
        <v>544</v>
      </c>
    </row>
    <row r="26" spans="2:3">
      <c r="B26" s="155" t="s">
        <v>102</v>
      </c>
      <c r="C26" s="188" t="s">
        <v>545</v>
      </c>
    </row>
    <row r="27" spans="2:3">
      <c r="B27" s="155" t="s">
        <v>103</v>
      </c>
      <c r="C27" s="154"/>
    </row>
    <row r="28" spans="2:3" ht="18.75" thickBot="1">
      <c r="B28" s="157"/>
      <c r="C28" s="158"/>
    </row>
    <row r="31" spans="2:3" ht="15.75">
      <c r="B31" s="132"/>
    </row>
    <row r="35" spans="2:2" ht="15.75">
      <c r="B35" s="133"/>
    </row>
    <row r="36" spans="2:2">
      <c r="B36" s="134"/>
    </row>
    <row r="38" spans="2:2" ht="15.75">
      <c r="B38" s="133"/>
    </row>
    <row r="39" spans="2:2">
      <c r="B39" s="134"/>
    </row>
    <row r="41" spans="2:2" ht="15.75">
      <c r="B41" s="105"/>
    </row>
    <row r="44" spans="2:2" ht="15.75">
      <c r="B44" s="13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AD64"/>
  <sheetViews>
    <sheetView showGridLines="0" showRowColHeaders="0" topLeftCell="A20" zoomScaleNormal="70" workbookViewId="0">
      <selection activeCell="U34" sqref="U34"/>
    </sheetView>
  </sheetViews>
  <sheetFormatPr defaultColWidth="10.25" defaultRowHeight="15"/>
  <cols>
    <col min="1" max="16384" width="10.25" style="30"/>
  </cols>
  <sheetData>
    <row r="2" spans="23:23" ht="33.75" customHeight="1"/>
    <row r="5" spans="23:23">
      <c r="W5" s="31"/>
    </row>
    <row r="6" spans="23:23">
      <c r="W6" s="31"/>
    </row>
    <row r="7" spans="23:23">
      <c r="W7" s="31"/>
    </row>
    <row r="8" spans="23:23">
      <c r="W8" s="31"/>
    </row>
    <row r="9" spans="23:23">
      <c r="W9" s="31"/>
    </row>
    <row r="10" spans="23:23">
      <c r="W10" s="31"/>
    </row>
    <row r="11" spans="23:23">
      <c r="W11" s="31"/>
    </row>
    <row r="12" spans="23:23">
      <c r="W12" s="31"/>
    </row>
    <row r="20" spans="23:30" ht="26.25">
      <c r="X20" s="32"/>
      <c r="Y20" s="33"/>
      <c r="Z20" s="34"/>
      <c r="AA20" s="34"/>
      <c r="AB20" s="35"/>
      <c r="AC20" s="35"/>
      <c r="AD20" s="35"/>
    </row>
    <row r="21" spans="23:30" ht="15.75">
      <c r="W21" s="36"/>
      <c r="Z21" s="37"/>
      <c r="AA21" s="37"/>
    </row>
    <row r="22" spans="23:30" ht="15.75">
      <c r="Z22" s="38"/>
      <c r="AA22" s="38"/>
    </row>
    <row r="23" spans="23:30" ht="15.75">
      <c r="W23" s="36"/>
      <c r="X23" s="36"/>
      <c r="Y23" s="36"/>
      <c r="Z23" s="39"/>
      <c r="AA23" s="39"/>
      <c r="AB23" s="36"/>
    </row>
    <row r="24" spans="23:30" ht="15.75">
      <c r="W24" s="36"/>
      <c r="X24" s="36"/>
      <c r="Y24" s="36"/>
      <c r="Z24" s="36"/>
      <c r="AA24" s="36"/>
      <c r="AB24" s="36"/>
    </row>
    <row r="25" spans="23:30" ht="15.75">
      <c r="Z25" s="37"/>
      <c r="AA25" s="37"/>
    </row>
    <row r="26" spans="23:30" ht="15.75">
      <c r="W26" s="36"/>
      <c r="Z26" s="37"/>
      <c r="AA26" s="37"/>
    </row>
    <row r="27" spans="23:30" ht="15.75">
      <c r="Z27" s="38"/>
      <c r="AA27" s="38"/>
    </row>
    <row r="28" spans="23:30" ht="15.75">
      <c r="Z28" s="38"/>
      <c r="AA28" s="38"/>
    </row>
    <row r="29" spans="23:30" ht="15.75">
      <c r="W29" s="36"/>
    </row>
    <row r="30" spans="23:30" ht="15.75">
      <c r="Z30" s="38"/>
      <c r="AA30" s="38"/>
    </row>
    <row r="31" spans="23:30" ht="15.75">
      <c r="Z31" s="38"/>
      <c r="AA31" s="38"/>
    </row>
    <row r="56" spans="4:7" ht="15.75">
      <c r="D56" s="36"/>
    </row>
    <row r="57" spans="4:7" ht="15.75">
      <c r="D57" s="36"/>
      <c r="E57" s="36"/>
      <c r="F57" s="37"/>
    </row>
    <row r="58" spans="4:7" ht="15.75">
      <c r="D58" s="36"/>
    </row>
    <row r="59" spans="4:7" ht="15.75">
      <c r="D59" s="36"/>
      <c r="E59" s="36"/>
      <c r="F59" s="37"/>
    </row>
    <row r="60" spans="4:7" ht="15.75">
      <c r="F60" s="40"/>
      <c r="G60" s="41"/>
    </row>
    <row r="61" spans="4:7" ht="15.75">
      <c r="F61" s="40"/>
      <c r="G61" s="41"/>
    </row>
    <row r="62" spans="4:7" ht="15.75">
      <c r="F62" s="40"/>
      <c r="G62" s="41"/>
    </row>
    <row r="63" spans="4:7" ht="15.75">
      <c r="F63" s="40"/>
      <c r="G63" s="41"/>
    </row>
    <row r="64" spans="4:7" ht="15.75">
      <c r="F64" s="40"/>
      <c r="G64" s="4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78"/>
  <sheetViews>
    <sheetView zoomScale="80" zoomScaleNormal="80" workbookViewId="0">
      <selection activeCell="B14" sqref="B14"/>
    </sheetView>
  </sheetViews>
  <sheetFormatPr defaultColWidth="8.875" defaultRowHeight="15.75"/>
  <cols>
    <col min="1" max="1" width="21.5" customWidth="1"/>
    <col min="2" max="2" width="53.875" bestFit="1" customWidth="1"/>
    <col min="3" max="3" width="39.75" bestFit="1" customWidth="1"/>
    <col min="4" max="4" width="11" style="2" bestFit="1" customWidth="1"/>
    <col min="5" max="5" width="21" style="189" bestFit="1" customWidth="1"/>
    <col min="6" max="6" width="55.875" customWidth="1"/>
    <col min="8" max="8" width="49.875" customWidth="1"/>
    <col min="10" max="11" width="54.875" bestFit="1" customWidth="1"/>
    <col min="13" max="13" width="54.875" bestFit="1" customWidth="1"/>
    <col min="15" max="15" width="38.25" bestFit="1" customWidth="1"/>
    <col min="17" max="17" width="38.25" bestFit="1" customWidth="1"/>
    <col min="19" max="19" width="38.25" bestFit="1" customWidth="1"/>
    <col min="21" max="21" width="38.25" bestFit="1" customWidth="1"/>
  </cols>
  <sheetData>
    <row r="2" spans="1:18">
      <c r="A2" s="62"/>
    </row>
    <row r="3" spans="1:18" ht="18.75">
      <c r="B3" s="63" t="s">
        <v>104</v>
      </c>
      <c r="C3" s="29" t="s">
        <v>105</v>
      </c>
      <c r="D3" s="64" t="s">
        <v>8</v>
      </c>
      <c r="E3" s="189" t="s">
        <v>106</v>
      </c>
      <c r="F3" s="21" t="s">
        <v>107</v>
      </c>
      <c r="H3" s="21" t="s">
        <v>108</v>
      </c>
      <c r="J3" s="9" t="s">
        <v>109</v>
      </c>
      <c r="K3" s="5"/>
      <c r="L3" s="5"/>
      <c r="M3" s="5"/>
      <c r="N3" s="5"/>
      <c r="O3" s="10"/>
      <c r="P3" s="10"/>
      <c r="Q3" s="5"/>
      <c r="R3" s="5"/>
    </row>
    <row r="4" spans="1:18" ht="18.75">
      <c r="B4" s="62" t="s">
        <v>110</v>
      </c>
      <c r="C4" s="25"/>
      <c r="D4" s="64"/>
      <c r="F4">
        <v>2015</v>
      </c>
      <c r="H4" t="s">
        <v>111</v>
      </c>
      <c r="J4" s="66" t="s">
        <v>112</v>
      </c>
      <c r="K4" s="5"/>
      <c r="L4" s="5"/>
      <c r="M4" s="66" t="s">
        <v>113</v>
      </c>
      <c r="N4" s="5"/>
      <c r="O4" s="5"/>
      <c r="P4" s="5"/>
      <c r="Q4" s="66" t="s">
        <v>114</v>
      </c>
      <c r="R4" s="5"/>
    </row>
    <row r="5" spans="1:18" ht="18.75">
      <c r="B5" s="53"/>
      <c r="C5" s="190" t="s">
        <v>22</v>
      </c>
      <c r="D5" s="65" t="s">
        <v>115</v>
      </c>
      <c r="E5" s="189" t="s">
        <v>116</v>
      </c>
      <c r="F5">
        <v>2016</v>
      </c>
      <c r="J5" s="5" t="s">
        <v>24</v>
      </c>
      <c r="K5" s="5">
        <v>1</v>
      </c>
      <c r="L5" s="5" t="s">
        <v>117</v>
      </c>
      <c r="M5" s="67" t="s">
        <v>118</v>
      </c>
      <c r="N5" s="5">
        <v>3.6</v>
      </c>
      <c r="O5" s="5" t="s">
        <v>119</v>
      </c>
      <c r="P5" s="5"/>
      <c r="Q5" s="5"/>
      <c r="R5" s="5"/>
    </row>
    <row r="6" spans="1:18" ht="18.75">
      <c r="B6" s="53"/>
      <c r="C6" s="190" t="s">
        <v>22</v>
      </c>
      <c r="D6" s="65" t="s">
        <v>115</v>
      </c>
      <c r="E6" s="189" t="s">
        <v>116</v>
      </c>
      <c r="F6">
        <v>2017</v>
      </c>
      <c r="J6" s="5"/>
      <c r="K6" s="5"/>
      <c r="L6" s="5"/>
      <c r="M6" s="5"/>
      <c r="N6" s="5"/>
      <c r="O6" s="5"/>
      <c r="P6" s="5"/>
      <c r="Q6" s="5"/>
      <c r="R6" s="5"/>
    </row>
    <row r="7" spans="1:18" ht="18.75">
      <c r="C7" s="190" t="s">
        <v>120</v>
      </c>
      <c r="D7" s="65" t="s">
        <v>115</v>
      </c>
      <c r="E7" s="189" t="s">
        <v>116</v>
      </c>
      <c r="F7">
        <v>2018</v>
      </c>
      <c r="J7" s="5" t="s">
        <v>121</v>
      </c>
      <c r="K7" s="5">
        <v>1</v>
      </c>
      <c r="L7" s="5" t="s">
        <v>122</v>
      </c>
      <c r="M7" s="67" t="s">
        <v>118</v>
      </c>
      <c r="N7" s="68">
        <f>3.785*N8</f>
        <v>136.26</v>
      </c>
      <c r="O7" s="5" t="s">
        <v>119</v>
      </c>
      <c r="P7" s="5"/>
      <c r="Q7" s="5"/>
      <c r="R7" s="5"/>
    </row>
    <row r="8" spans="1:18" ht="18.75">
      <c r="C8" s="190" t="s">
        <v>23</v>
      </c>
      <c r="D8" s="65" t="s">
        <v>115</v>
      </c>
      <c r="E8" t="s">
        <v>116</v>
      </c>
      <c r="F8">
        <v>2019</v>
      </c>
      <c r="J8" s="5"/>
      <c r="K8" s="5">
        <v>1</v>
      </c>
      <c r="L8" s="5" t="s">
        <v>123</v>
      </c>
      <c r="M8" s="67" t="s">
        <v>118</v>
      </c>
      <c r="N8" s="5">
        <v>36</v>
      </c>
      <c r="O8" s="5" t="s">
        <v>119</v>
      </c>
      <c r="P8" s="5"/>
      <c r="Q8" s="5"/>
      <c r="R8" s="5"/>
    </row>
    <row r="9" spans="1:18" ht="18.75">
      <c r="C9" s="190" t="s">
        <v>23</v>
      </c>
      <c r="D9" s="65" t="s">
        <v>115</v>
      </c>
      <c r="E9" t="s">
        <v>124</v>
      </c>
      <c r="F9">
        <v>2020</v>
      </c>
      <c r="J9" s="5"/>
      <c r="K9" s="5">
        <v>1</v>
      </c>
      <c r="L9" s="5" t="s">
        <v>37</v>
      </c>
      <c r="M9" s="67" t="s">
        <v>118</v>
      </c>
      <c r="N9" s="5">
        <v>42.8</v>
      </c>
      <c r="O9" s="5" t="s">
        <v>119</v>
      </c>
      <c r="P9" s="5"/>
      <c r="Q9" s="5"/>
      <c r="R9" s="5"/>
    </row>
    <row r="10" spans="1:18" ht="18.75">
      <c r="C10" s="190" t="s">
        <v>125</v>
      </c>
      <c r="D10" s="65" t="s">
        <v>115</v>
      </c>
      <c r="E10" t="s">
        <v>116</v>
      </c>
      <c r="F10">
        <v>2021</v>
      </c>
      <c r="J10" s="5"/>
      <c r="K10" s="5">
        <v>1</v>
      </c>
      <c r="L10" s="5" t="s">
        <v>123</v>
      </c>
      <c r="M10" s="10" t="s">
        <v>118</v>
      </c>
      <c r="N10" s="5">
        <v>0.84</v>
      </c>
      <c r="O10" s="5" t="s">
        <v>37</v>
      </c>
      <c r="P10" s="5"/>
      <c r="Q10" s="5"/>
      <c r="R10" s="5"/>
    </row>
    <row r="11" spans="1:18" ht="18.75">
      <c r="C11" s="190" t="s">
        <v>126</v>
      </c>
      <c r="D11" s="65" t="s">
        <v>115</v>
      </c>
      <c r="E11" t="s">
        <v>116</v>
      </c>
      <c r="F11">
        <v>2022</v>
      </c>
      <c r="J11" s="5"/>
      <c r="K11" s="5"/>
      <c r="L11" s="5"/>
      <c r="M11" s="5"/>
      <c r="N11" s="5"/>
      <c r="O11" s="5"/>
      <c r="P11" s="5"/>
      <c r="Q11" s="5"/>
      <c r="R11" s="5"/>
    </row>
    <row r="12" spans="1:18" ht="18.75">
      <c r="C12" s="190" t="s">
        <v>127</v>
      </c>
      <c r="D12" s="65" t="s">
        <v>115</v>
      </c>
      <c r="E12" t="s">
        <v>116</v>
      </c>
      <c r="F12">
        <v>2023</v>
      </c>
      <c r="J12" s="5" t="s">
        <v>125</v>
      </c>
      <c r="K12" s="5">
        <v>1</v>
      </c>
      <c r="L12" s="5" t="s">
        <v>122</v>
      </c>
      <c r="M12" s="67" t="s">
        <v>118</v>
      </c>
      <c r="N12" s="68">
        <f>3.785*N13</f>
        <v>137.3955</v>
      </c>
      <c r="O12" s="5" t="s">
        <v>119</v>
      </c>
      <c r="P12" s="2"/>
      <c r="R12" s="5"/>
    </row>
    <row r="13" spans="1:18" ht="18.75">
      <c r="C13" s="190" t="s">
        <v>128</v>
      </c>
      <c r="D13" s="65" t="s">
        <v>115</v>
      </c>
      <c r="E13" t="s">
        <v>129</v>
      </c>
      <c r="F13">
        <v>2024</v>
      </c>
      <c r="K13" s="5">
        <v>1</v>
      </c>
      <c r="L13" s="5" t="s">
        <v>123</v>
      </c>
      <c r="M13" s="67" t="s">
        <v>118</v>
      </c>
      <c r="N13" s="5">
        <v>36.299999999999997</v>
      </c>
      <c r="O13" s="5" t="s">
        <v>119</v>
      </c>
      <c r="P13" s="2"/>
      <c r="R13" s="5"/>
    </row>
    <row r="14" spans="1:18" ht="18.75">
      <c r="C14" s="190" t="s">
        <v>130</v>
      </c>
      <c r="D14" s="65" t="s">
        <v>115</v>
      </c>
      <c r="E14" t="s">
        <v>131</v>
      </c>
      <c r="J14" s="5"/>
      <c r="K14" s="5">
        <v>1</v>
      </c>
      <c r="L14" s="5" t="s">
        <v>37</v>
      </c>
      <c r="M14" s="67" t="s">
        <v>118</v>
      </c>
      <c r="N14" s="5">
        <v>43.2</v>
      </c>
      <c r="O14" s="5" t="s">
        <v>119</v>
      </c>
      <c r="P14" s="2"/>
      <c r="R14" s="5"/>
    </row>
    <row r="15" spans="1:18" ht="18.75">
      <c r="B15" s="53"/>
      <c r="C15" s="190" t="s">
        <v>132</v>
      </c>
      <c r="D15" s="65" t="s">
        <v>115</v>
      </c>
      <c r="E15" t="s">
        <v>124</v>
      </c>
      <c r="J15" s="5"/>
      <c r="K15" s="5">
        <v>1</v>
      </c>
      <c r="L15" s="5" t="s">
        <v>123</v>
      </c>
      <c r="M15" s="10" t="s">
        <v>118</v>
      </c>
      <c r="N15" s="5">
        <v>0.84</v>
      </c>
      <c r="O15" s="5" t="s">
        <v>37</v>
      </c>
      <c r="P15" s="2"/>
      <c r="R15" s="5"/>
    </row>
    <row r="16" spans="1:18" ht="18.75">
      <c r="B16" s="53"/>
      <c r="C16" s="190" t="s">
        <v>133</v>
      </c>
      <c r="D16" s="65" t="s">
        <v>115</v>
      </c>
      <c r="E16" s="189" t="s">
        <v>116</v>
      </c>
      <c r="O16" s="2"/>
      <c r="P16" s="2"/>
      <c r="R16" s="5"/>
    </row>
    <row r="17" spans="2:22" ht="18.75">
      <c r="B17" s="53"/>
      <c r="C17" s="190" t="s">
        <v>134</v>
      </c>
      <c r="D17" s="65" t="s">
        <v>115</v>
      </c>
      <c r="E17" s="189" t="s">
        <v>124</v>
      </c>
      <c r="J17" s="5" t="s">
        <v>126</v>
      </c>
      <c r="K17" s="5">
        <v>1</v>
      </c>
      <c r="L17" s="5" t="s">
        <v>122</v>
      </c>
      <c r="M17" s="67" t="s">
        <v>118</v>
      </c>
      <c r="N17" s="68">
        <f>3.785*N18</f>
        <v>131.71799999999999</v>
      </c>
      <c r="O17" s="5" t="s">
        <v>119</v>
      </c>
      <c r="P17" s="2"/>
      <c r="R17" s="5"/>
    </row>
    <row r="18" spans="2:22" ht="18.75">
      <c r="B18" s="53"/>
      <c r="C18" s="190" t="s">
        <v>135</v>
      </c>
      <c r="D18" s="65" t="s">
        <v>115</v>
      </c>
      <c r="E18" s="189" t="s">
        <v>136</v>
      </c>
      <c r="K18" s="5">
        <v>1</v>
      </c>
      <c r="L18" s="5" t="s">
        <v>123</v>
      </c>
      <c r="M18" s="67" t="s">
        <v>118</v>
      </c>
      <c r="N18" s="5">
        <v>34.799999999999997</v>
      </c>
      <c r="O18" s="5" t="s">
        <v>119</v>
      </c>
      <c r="P18" s="2"/>
      <c r="R18" s="5"/>
    </row>
    <row r="19" spans="2:22" ht="18.75">
      <c r="B19" s="53"/>
      <c r="C19" s="190" t="s">
        <v>137</v>
      </c>
      <c r="D19" s="65" t="s">
        <v>115</v>
      </c>
      <c r="E19" s="189" t="s">
        <v>116</v>
      </c>
      <c r="J19" s="5"/>
      <c r="K19" s="5">
        <v>1</v>
      </c>
      <c r="L19" s="5" t="s">
        <v>37</v>
      </c>
      <c r="M19" s="67" t="s">
        <v>118</v>
      </c>
      <c r="N19" s="5">
        <v>44</v>
      </c>
      <c r="O19" s="5" t="s">
        <v>119</v>
      </c>
      <c r="P19" s="2"/>
      <c r="R19" s="5"/>
    </row>
    <row r="20" spans="2:22" ht="18.75">
      <c r="B20" s="53"/>
      <c r="C20" s="190" t="s">
        <v>138</v>
      </c>
      <c r="D20" s="2" t="s">
        <v>37</v>
      </c>
      <c r="E20" s="189" t="s">
        <v>139</v>
      </c>
      <c r="J20" s="5"/>
      <c r="K20" s="5">
        <v>1</v>
      </c>
      <c r="L20" s="5" t="s">
        <v>123</v>
      </c>
      <c r="M20" s="10" t="s">
        <v>118</v>
      </c>
      <c r="N20" s="5">
        <v>0.79</v>
      </c>
      <c r="O20" s="5" t="s">
        <v>37</v>
      </c>
      <c r="P20" s="2"/>
      <c r="R20" s="5"/>
    </row>
    <row r="21" spans="2:22" ht="18.75">
      <c r="B21" s="53"/>
      <c r="C21" s="190" t="s">
        <v>140</v>
      </c>
      <c r="D21" s="65" t="s">
        <v>115</v>
      </c>
      <c r="E21" s="189" t="s">
        <v>116</v>
      </c>
      <c r="O21" s="2"/>
      <c r="P21" s="2"/>
      <c r="R21" s="5"/>
    </row>
    <row r="22" spans="2:22" ht="18.75">
      <c r="B22" s="53"/>
      <c r="C22" s="190" t="s">
        <v>141</v>
      </c>
      <c r="D22" s="65" t="s">
        <v>115</v>
      </c>
      <c r="E22" t="s">
        <v>129</v>
      </c>
      <c r="J22" s="5" t="s">
        <v>127</v>
      </c>
      <c r="K22" s="5">
        <v>1</v>
      </c>
      <c r="L22" s="5" t="s">
        <v>122</v>
      </c>
      <c r="M22" s="67" t="s">
        <v>118</v>
      </c>
      <c r="N22" s="68" t="e">
        <f>3.785*#REF!</f>
        <v>#REF!</v>
      </c>
      <c r="O22" s="5" t="s">
        <v>119</v>
      </c>
      <c r="P22" s="2"/>
      <c r="R22" s="5"/>
    </row>
    <row r="23" spans="2:22" ht="18.75">
      <c r="B23" s="62"/>
      <c r="J23" s="5"/>
      <c r="K23" s="5"/>
      <c r="L23" s="5"/>
      <c r="M23" s="5"/>
      <c r="N23" s="5"/>
      <c r="O23" s="5"/>
      <c r="P23" s="5"/>
      <c r="Q23" s="5"/>
    </row>
    <row r="24" spans="2:22" ht="18.75">
      <c r="B24" s="53" t="s">
        <v>142</v>
      </c>
      <c r="C24" s="62" t="s">
        <v>56</v>
      </c>
      <c r="D24" s="65"/>
      <c r="J24" s="5" t="s">
        <v>128</v>
      </c>
      <c r="K24" s="5">
        <v>1</v>
      </c>
      <c r="L24" s="5" t="s">
        <v>122</v>
      </c>
      <c r="M24" s="67" t="s">
        <v>118</v>
      </c>
      <c r="N24" s="68">
        <f>3.785*N25</f>
        <v>92.353999999999999</v>
      </c>
      <c r="O24" s="5" t="s">
        <v>119</v>
      </c>
      <c r="P24" s="5"/>
      <c r="Q24" s="5"/>
    </row>
    <row r="25" spans="2:22" ht="18.75">
      <c r="B25" s="53" t="s">
        <v>18</v>
      </c>
      <c r="C25" s="62" t="s">
        <v>143</v>
      </c>
      <c r="D25" s="65" t="s">
        <v>115</v>
      </c>
      <c r="E25" s="189" t="s">
        <v>144</v>
      </c>
      <c r="F25" s="62"/>
      <c r="G25" s="65"/>
      <c r="H25" s="62"/>
      <c r="I25" s="65"/>
      <c r="J25" s="5"/>
      <c r="K25" s="5">
        <v>1</v>
      </c>
      <c r="L25" s="5" t="s">
        <v>123</v>
      </c>
      <c r="M25" s="67" t="s">
        <v>118</v>
      </c>
      <c r="N25" s="5">
        <v>24.4</v>
      </c>
      <c r="O25" s="5" t="s">
        <v>119</v>
      </c>
      <c r="P25" s="5"/>
      <c r="Q25" s="69" t="s">
        <v>145</v>
      </c>
      <c r="V25" s="65"/>
    </row>
    <row r="26" spans="2:22" ht="18.75">
      <c r="B26" s="53"/>
      <c r="C26" s="62" t="s">
        <v>146</v>
      </c>
      <c r="D26" s="65" t="s">
        <v>37</v>
      </c>
      <c r="E26" s="189" t="s">
        <v>144</v>
      </c>
      <c r="F26" s="62"/>
      <c r="G26" s="65"/>
      <c r="H26" s="62"/>
      <c r="I26" s="65"/>
      <c r="J26" s="5"/>
      <c r="K26" s="5">
        <v>1</v>
      </c>
      <c r="L26" s="5" t="s">
        <v>37</v>
      </c>
      <c r="M26" s="67" t="s">
        <v>118</v>
      </c>
      <c r="N26" s="5">
        <v>45.2</v>
      </c>
      <c r="O26" s="5" t="s">
        <v>119</v>
      </c>
      <c r="P26" s="5"/>
      <c r="Q26" s="69" t="s">
        <v>145</v>
      </c>
      <c r="V26" s="65"/>
    </row>
    <row r="27" spans="2:22" ht="18.75">
      <c r="B27" s="53"/>
      <c r="C27" s="62" t="s">
        <v>147</v>
      </c>
      <c r="D27" s="65" t="s">
        <v>37</v>
      </c>
      <c r="E27" s="189" t="s">
        <v>144</v>
      </c>
      <c r="F27" s="62"/>
      <c r="G27" s="65"/>
      <c r="H27" s="62"/>
      <c r="I27" s="65"/>
      <c r="J27" s="5"/>
      <c r="K27" s="5">
        <v>1</v>
      </c>
      <c r="L27" s="5" t="s">
        <v>37</v>
      </c>
      <c r="M27" s="67" t="s">
        <v>118</v>
      </c>
      <c r="N27" s="27">
        <f>1/0.54</f>
        <v>1.8518518518518516</v>
      </c>
      <c r="O27" s="5" t="s">
        <v>123</v>
      </c>
      <c r="P27" s="5"/>
      <c r="Q27" s="69" t="s">
        <v>145</v>
      </c>
      <c r="V27" s="65"/>
    </row>
    <row r="28" spans="2:22" ht="18.75">
      <c r="B28" s="53"/>
      <c r="C28" s="62" t="s">
        <v>148</v>
      </c>
      <c r="D28" s="65" t="s">
        <v>37</v>
      </c>
      <c r="E28" s="189" t="s">
        <v>144</v>
      </c>
      <c r="F28" s="62"/>
      <c r="G28" s="65"/>
      <c r="H28" s="62"/>
      <c r="I28" s="65"/>
      <c r="J28" s="5"/>
      <c r="K28" s="5"/>
      <c r="L28" s="5"/>
      <c r="M28" s="5"/>
      <c r="N28" s="5"/>
      <c r="O28" s="5"/>
      <c r="P28" s="5"/>
      <c r="Q28" s="5"/>
      <c r="V28" s="65"/>
    </row>
    <row r="29" spans="2:22" ht="18.75">
      <c r="B29" s="53"/>
      <c r="C29" s="62" t="s">
        <v>149</v>
      </c>
      <c r="D29" s="65" t="s">
        <v>37</v>
      </c>
      <c r="E29" s="189" t="s">
        <v>144</v>
      </c>
      <c r="F29" s="62"/>
      <c r="G29" s="65"/>
      <c r="H29" s="62"/>
      <c r="I29" s="65"/>
      <c r="J29" s="5" t="s">
        <v>150</v>
      </c>
      <c r="K29" s="5">
        <v>1</v>
      </c>
      <c r="L29" s="5" t="s">
        <v>122</v>
      </c>
      <c r="M29" s="67" t="s">
        <v>118</v>
      </c>
      <c r="N29" s="5"/>
      <c r="O29" s="5" t="s">
        <v>119</v>
      </c>
      <c r="P29" s="5"/>
      <c r="Q29" s="69" t="s">
        <v>151</v>
      </c>
      <c r="V29" s="65"/>
    </row>
    <row r="30" spans="2:22" ht="18.75">
      <c r="B30" s="53"/>
      <c r="C30" s="62" t="s">
        <v>152</v>
      </c>
      <c r="D30" s="65" t="s">
        <v>37</v>
      </c>
      <c r="E30" s="189" t="s">
        <v>144</v>
      </c>
      <c r="F30" s="62"/>
      <c r="G30" s="65"/>
      <c r="H30" s="62"/>
      <c r="I30" s="65"/>
      <c r="J30" s="5"/>
      <c r="K30" s="5">
        <v>1</v>
      </c>
      <c r="L30" s="5" t="s">
        <v>123</v>
      </c>
      <c r="M30" s="67" t="s">
        <v>118</v>
      </c>
      <c r="N30" s="68">
        <f>0.17*N31</f>
        <v>6.4600000000000009</v>
      </c>
      <c r="O30" s="5" t="s">
        <v>119</v>
      </c>
      <c r="P30" s="5"/>
      <c r="Q30" s="5"/>
      <c r="V30" s="65"/>
    </row>
    <row r="31" spans="2:22" ht="18.75">
      <c r="B31" s="53"/>
      <c r="C31" s="62" t="s">
        <v>153</v>
      </c>
      <c r="D31" s="65" t="s">
        <v>37</v>
      </c>
      <c r="E31" s="189" t="s">
        <v>144</v>
      </c>
      <c r="F31" s="62"/>
      <c r="G31" s="65"/>
      <c r="H31" s="62"/>
      <c r="I31" s="65"/>
      <c r="J31" s="5"/>
      <c r="K31" s="5">
        <v>1</v>
      </c>
      <c r="L31" s="5" t="s">
        <v>37</v>
      </c>
      <c r="M31" s="67" t="s">
        <v>118</v>
      </c>
      <c r="N31" s="68">
        <v>38</v>
      </c>
      <c r="O31" s="5" t="s">
        <v>119</v>
      </c>
      <c r="P31" s="5"/>
      <c r="Q31" s="5"/>
      <c r="V31" s="65"/>
    </row>
    <row r="32" spans="2:22" ht="18.75">
      <c r="B32" s="53"/>
      <c r="C32" s="62" t="s">
        <v>154</v>
      </c>
      <c r="D32" s="65" t="s">
        <v>37</v>
      </c>
      <c r="E32" s="189" t="s">
        <v>144</v>
      </c>
      <c r="F32" s="62"/>
      <c r="G32" s="65"/>
      <c r="H32" s="62"/>
      <c r="I32" s="65"/>
      <c r="J32" s="5"/>
      <c r="K32" s="5"/>
      <c r="L32" s="5"/>
      <c r="M32" s="5"/>
      <c r="N32" s="5"/>
      <c r="O32" s="5"/>
      <c r="P32" s="5"/>
      <c r="Q32" s="5"/>
      <c r="V32" s="65"/>
    </row>
    <row r="33" spans="2:22" ht="18.75">
      <c r="B33" s="53"/>
      <c r="C33" s="62" t="s">
        <v>155</v>
      </c>
      <c r="D33" s="65" t="s">
        <v>37</v>
      </c>
      <c r="E33" s="189" t="s">
        <v>144</v>
      </c>
      <c r="F33" s="62"/>
      <c r="G33" s="65"/>
      <c r="H33" s="62"/>
      <c r="I33" s="65"/>
      <c r="J33" s="5" t="s">
        <v>156</v>
      </c>
      <c r="K33" s="5">
        <v>1</v>
      </c>
      <c r="L33" s="5" t="s">
        <v>122</v>
      </c>
      <c r="M33" s="67" t="s">
        <v>118</v>
      </c>
      <c r="N33" s="68">
        <f>3.785*N34</f>
        <v>131.71799999999999</v>
      </c>
      <c r="O33" s="5" t="s">
        <v>119</v>
      </c>
      <c r="P33" s="5"/>
      <c r="Q33" s="5"/>
      <c r="V33" s="65"/>
    </row>
    <row r="34" spans="2:22" ht="18.75">
      <c r="B34" s="53"/>
      <c r="C34" s="62" t="s">
        <v>19</v>
      </c>
      <c r="D34" s="65" t="s">
        <v>37</v>
      </c>
      <c r="E34" s="189" t="s">
        <v>144</v>
      </c>
      <c r="F34" s="62"/>
      <c r="G34" s="65"/>
      <c r="H34" s="62"/>
      <c r="I34" s="65"/>
      <c r="J34" s="5"/>
      <c r="K34" s="5">
        <v>1</v>
      </c>
      <c r="L34" s="5" t="s">
        <v>123</v>
      </c>
      <c r="M34" s="67" t="s">
        <v>118</v>
      </c>
      <c r="N34" s="5">
        <v>34.799999999999997</v>
      </c>
      <c r="O34" s="5" t="s">
        <v>119</v>
      </c>
      <c r="P34" s="5"/>
      <c r="Q34" s="5"/>
      <c r="V34" s="65"/>
    </row>
    <row r="35" spans="2:22" ht="18.75">
      <c r="B35" s="53" t="s">
        <v>103</v>
      </c>
      <c r="C35" s="62" t="s">
        <v>157</v>
      </c>
      <c r="D35" s="65" t="s">
        <v>37</v>
      </c>
      <c r="E35" s="189" t="s">
        <v>144</v>
      </c>
      <c r="F35" s="62"/>
      <c r="G35" s="65"/>
      <c r="H35" s="62"/>
      <c r="I35" s="65"/>
      <c r="J35" s="5"/>
      <c r="K35" s="5">
        <v>1</v>
      </c>
      <c r="L35" s="5" t="s">
        <v>37</v>
      </c>
      <c r="M35" s="67" t="s">
        <v>118</v>
      </c>
      <c r="N35" s="5">
        <v>43.5</v>
      </c>
      <c r="O35" s="5" t="s">
        <v>119</v>
      </c>
      <c r="P35" s="5"/>
      <c r="Q35" s="5"/>
      <c r="V35" s="65"/>
    </row>
    <row r="36" spans="2:22" ht="18.75">
      <c r="B36" s="53"/>
      <c r="C36" s="62" t="s">
        <v>158</v>
      </c>
      <c r="D36" s="65" t="s">
        <v>37</v>
      </c>
      <c r="E36" s="189" t="s">
        <v>144</v>
      </c>
      <c r="F36" s="62"/>
      <c r="G36" s="65"/>
      <c r="H36" s="62"/>
      <c r="I36" s="65"/>
      <c r="K36" s="5">
        <v>1</v>
      </c>
      <c r="L36" s="5" t="s">
        <v>123</v>
      </c>
      <c r="M36" s="67" t="s">
        <v>118</v>
      </c>
      <c r="N36" s="5">
        <v>0.8</v>
      </c>
      <c r="O36" s="28" t="s">
        <v>37</v>
      </c>
      <c r="P36" s="2"/>
      <c r="V36" s="65"/>
    </row>
    <row r="37" spans="2:22">
      <c r="B37" s="53"/>
      <c r="C37" s="62" t="s">
        <v>159</v>
      </c>
      <c r="D37" s="65" t="s">
        <v>37</v>
      </c>
      <c r="E37" s="189" t="s">
        <v>144</v>
      </c>
      <c r="F37" s="62"/>
      <c r="G37" s="65"/>
      <c r="H37" s="62"/>
      <c r="I37" s="65"/>
      <c r="O37" s="2"/>
      <c r="P37" s="2"/>
      <c r="V37" s="65"/>
    </row>
    <row r="38" spans="2:22" ht="18.75">
      <c r="B38" s="53"/>
      <c r="C38" s="62" t="s">
        <v>160</v>
      </c>
      <c r="D38" s="65" t="s">
        <v>37</v>
      </c>
      <c r="E38" s="189" t="s">
        <v>144</v>
      </c>
      <c r="F38" s="62"/>
      <c r="G38" s="65"/>
      <c r="H38" s="62"/>
      <c r="I38" s="65"/>
      <c r="J38" s="5" t="s">
        <v>161</v>
      </c>
      <c r="K38" s="5">
        <v>1</v>
      </c>
      <c r="L38" s="5" t="s">
        <v>122</v>
      </c>
      <c r="M38" s="67" t="s">
        <v>118</v>
      </c>
      <c r="N38" s="68">
        <f>3.785*N39</f>
        <v>128.3115</v>
      </c>
      <c r="O38" s="5" t="s">
        <v>119</v>
      </c>
      <c r="P38" s="2"/>
      <c r="V38" s="65"/>
    </row>
    <row r="39" spans="2:22" ht="18.75">
      <c r="B39" s="53"/>
      <c r="C39" s="62" t="s">
        <v>162</v>
      </c>
      <c r="D39" s="65" t="s">
        <v>37</v>
      </c>
      <c r="E39" s="189" t="s">
        <v>144</v>
      </c>
      <c r="F39" s="62"/>
      <c r="G39" s="65"/>
      <c r="H39" s="62"/>
      <c r="I39" s="65"/>
      <c r="J39" s="5"/>
      <c r="K39" s="5">
        <v>1</v>
      </c>
      <c r="L39" s="5" t="s">
        <v>123</v>
      </c>
      <c r="M39" s="67" t="s">
        <v>118</v>
      </c>
      <c r="N39" s="5">
        <v>33.9</v>
      </c>
      <c r="O39" s="5" t="s">
        <v>119</v>
      </c>
      <c r="P39" s="2"/>
      <c r="V39" s="65"/>
    </row>
    <row r="40" spans="2:22" ht="18.75">
      <c r="B40" s="53"/>
      <c r="C40" s="62" t="s">
        <v>163</v>
      </c>
      <c r="D40" s="65" t="s">
        <v>37</v>
      </c>
      <c r="E40" s="189" t="s">
        <v>144</v>
      </c>
      <c r="F40" s="62"/>
      <c r="G40" s="65"/>
      <c r="H40" s="62"/>
      <c r="I40" s="65"/>
      <c r="J40" s="5"/>
      <c r="K40" s="5">
        <v>1</v>
      </c>
      <c r="L40" s="5" t="s">
        <v>37</v>
      </c>
      <c r="M40" s="67" t="s">
        <v>118</v>
      </c>
      <c r="N40" s="5">
        <v>44</v>
      </c>
      <c r="O40" s="5" t="s">
        <v>119</v>
      </c>
      <c r="P40" s="2"/>
      <c r="V40" s="65"/>
    </row>
    <row r="41" spans="2:22" ht="18.75">
      <c r="B41" s="53"/>
      <c r="C41" s="62" t="s">
        <v>164</v>
      </c>
      <c r="D41" s="65" t="s">
        <v>37</v>
      </c>
      <c r="E41" s="189" t="s">
        <v>144</v>
      </c>
      <c r="F41" s="62"/>
      <c r="G41" s="65"/>
      <c r="H41" s="62"/>
      <c r="I41" s="65"/>
      <c r="K41" s="5">
        <v>1</v>
      </c>
      <c r="L41" s="5" t="s">
        <v>123</v>
      </c>
      <c r="M41" s="67" t="s">
        <v>118</v>
      </c>
      <c r="N41" s="5">
        <v>0.77</v>
      </c>
      <c r="O41" s="28" t="s">
        <v>37</v>
      </c>
      <c r="P41" s="2"/>
      <c r="V41" s="65"/>
    </row>
    <row r="42" spans="2:22">
      <c r="B42" s="53"/>
      <c r="C42" s="62" t="s">
        <v>165</v>
      </c>
      <c r="D42" s="65" t="s">
        <v>37</v>
      </c>
      <c r="E42" s="189" t="s">
        <v>144</v>
      </c>
      <c r="F42" s="62"/>
      <c r="G42" s="65"/>
      <c r="H42" s="62"/>
      <c r="I42" s="65"/>
      <c r="O42" s="2"/>
      <c r="P42" s="2"/>
      <c r="V42" s="65"/>
    </row>
    <row r="43" spans="2:22" ht="18.75">
      <c r="B43" s="53"/>
      <c r="C43" s="62" t="s">
        <v>166</v>
      </c>
      <c r="D43" s="65" t="s">
        <v>37</v>
      </c>
      <c r="E43" s="189" t="s">
        <v>144</v>
      </c>
      <c r="F43" s="62"/>
      <c r="G43" s="65"/>
      <c r="H43" s="62"/>
      <c r="I43" s="65"/>
      <c r="J43" s="5" t="s">
        <v>167</v>
      </c>
      <c r="K43" s="5">
        <v>1</v>
      </c>
      <c r="L43" s="5" t="s">
        <v>123</v>
      </c>
      <c r="M43" s="67" t="s">
        <v>118</v>
      </c>
      <c r="N43" s="68">
        <f>N44*0.84</f>
        <v>35.868000000000002</v>
      </c>
      <c r="O43" s="5" t="s">
        <v>119</v>
      </c>
      <c r="P43" s="2"/>
      <c r="V43" s="65"/>
    </row>
    <row r="44" spans="2:22" ht="18.75">
      <c r="B44" s="53"/>
      <c r="C44" s="62" t="s">
        <v>168</v>
      </c>
      <c r="D44" s="65" t="s">
        <v>37</v>
      </c>
      <c r="E44" s="189" t="s">
        <v>144</v>
      </c>
      <c r="F44" s="62"/>
      <c r="G44" s="65"/>
      <c r="H44" s="62"/>
      <c r="I44" s="65"/>
      <c r="J44" s="5"/>
      <c r="K44" s="5">
        <v>1</v>
      </c>
      <c r="L44" s="5" t="s">
        <v>37</v>
      </c>
      <c r="M44" s="67" t="s">
        <v>118</v>
      </c>
      <c r="N44" s="5">
        <v>42.7</v>
      </c>
      <c r="O44" s="5" t="s">
        <v>119</v>
      </c>
      <c r="P44" s="2"/>
      <c r="V44" s="65"/>
    </row>
    <row r="45" spans="2:22" ht="18.75">
      <c r="B45" s="53"/>
      <c r="C45" s="62" t="s">
        <v>169</v>
      </c>
      <c r="D45" s="65" t="s">
        <v>37</v>
      </c>
      <c r="E45" s="189" t="s">
        <v>144</v>
      </c>
      <c r="F45" s="62"/>
      <c r="G45" s="65"/>
      <c r="H45" s="62"/>
      <c r="I45" s="65"/>
      <c r="K45" s="5">
        <v>1</v>
      </c>
      <c r="L45" s="5" t="s">
        <v>37</v>
      </c>
      <c r="M45" s="67" t="s">
        <v>118</v>
      </c>
      <c r="N45" s="27">
        <f>1/0.84</f>
        <v>1.1904761904761905</v>
      </c>
      <c r="O45" s="28" t="s">
        <v>123</v>
      </c>
      <c r="P45" s="2"/>
      <c r="V45" s="65"/>
    </row>
    <row r="46" spans="2:22">
      <c r="B46" s="53"/>
      <c r="C46" s="62" t="s">
        <v>170</v>
      </c>
      <c r="D46" s="65" t="s">
        <v>37</v>
      </c>
      <c r="E46" s="189" t="s">
        <v>144</v>
      </c>
      <c r="F46" s="62"/>
      <c r="G46" s="65"/>
      <c r="H46" s="62"/>
      <c r="I46" s="65"/>
      <c r="O46" s="2"/>
      <c r="P46" s="2"/>
      <c r="V46" s="65"/>
    </row>
    <row r="47" spans="2:22" ht="18.75">
      <c r="B47" s="53"/>
      <c r="C47" s="62" t="s">
        <v>171</v>
      </c>
      <c r="D47" s="65" t="s">
        <v>37</v>
      </c>
      <c r="E47" s="189" t="s">
        <v>144</v>
      </c>
      <c r="F47" s="62"/>
      <c r="G47" s="65"/>
      <c r="H47" s="62"/>
      <c r="I47" s="65"/>
      <c r="J47" s="5" t="s">
        <v>137</v>
      </c>
      <c r="K47" s="5">
        <v>1</v>
      </c>
      <c r="L47" s="5" t="s">
        <v>123</v>
      </c>
      <c r="M47" s="67" t="s">
        <v>118</v>
      </c>
      <c r="N47" s="5">
        <f>N49*0.97</f>
        <v>39.769999999999996</v>
      </c>
      <c r="O47" s="5" t="s">
        <v>119</v>
      </c>
      <c r="P47" s="5"/>
      <c r="Q47" s="5"/>
      <c r="V47" s="65"/>
    </row>
    <row r="48" spans="2:22" ht="18.75">
      <c r="B48" s="53"/>
      <c r="C48" s="62" t="s">
        <v>172</v>
      </c>
      <c r="D48" s="65" t="s">
        <v>37</v>
      </c>
      <c r="E48" s="189" t="s">
        <v>144</v>
      </c>
      <c r="F48" s="62"/>
      <c r="G48" s="65"/>
      <c r="H48" s="62"/>
      <c r="I48" s="65"/>
      <c r="J48" s="5"/>
      <c r="K48" s="5">
        <v>1</v>
      </c>
      <c r="L48" s="5" t="s">
        <v>173</v>
      </c>
      <c r="M48" s="67" t="s">
        <v>118</v>
      </c>
      <c r="N48" s="5">
        <f>1000*N47</f>
        <v>39769.999999999993</v>
      </c>
      <c r="O48" s="5" t="s">
        <v>119</v>
      </c>
      <c r="P48" s="5"/>
      <c r="Q48" s="5"/>
      <c r="V48" s="65"/>
    </row>
    <row r="49" spans="2:22" ht="18.75">
      <c r="B49" s="53"/>
      <c r="C49" s="62" t="s">
        <v>174</v>
      </c>
      <c r="D49" s="65" t="s">
        <v>37</v>
      </c>
      <c r="E49" s="189" t="s">
        <v>144</v>
      </c>
      <c r="F49" s="62"/>
      <c r="G49" s="65"/>
      <c r="H49" s="62"/>
      <c r="I49" s="65"/>
      <c r="J49" s="5"/>
      <c r="K49" s="5">
        <v>1</v>
      </c>
      <c r="L49" s="5" t="s">
        <v>37</v>
      </c>
      <c r="M49" s="67" t="s">
        <v>118</v>
      </c>
      <c r="N49" s="5">
        <v>41</v>
      </c>
      <c r="O49" s="5" t="s">
        <v>119</v>
      </c>
      <c r="P49" s="5"/>
      <c r="Q49" s="5"/>
      <c r="V49" s="65"/>
    </row>
    <row r="50" spans="2:22" ht="18.75">
      <c r="B50" s="53" t="s">
        <v>100</v>
      </c>
      <c r="C50" s="62" t="s">
        <v>15</v>
      </c>
      <c r="D50" s="65" t="s">
        <v>175</v>
      </c>
      <c r="E50" s="189" t="s">
        <v>144</v>
      </c>
      <c r="F50" s="62"/>
      <c r="G50" s="65"/>
      <c r="H50" s="62"/>
      <c r="I50" s="65"/>
      <c r="J50" s="5"/>
      <c r="K50" s="5">
        <v>1</v>
      </c>
      <c r="L50" s="5" t="s">
        <v>37</v>
      </c>
      <c r="M50" s="67" t="s">
        <v>118</v>
      </c>
      <c r="N50" s="27">
        <f>1/0.97</f>
        <v>1.0309278350515465</v>
      </c>
      <c r="O50" s="5" t="s">
        <v>123</v>
      </c>
      <c r="P50" s="5"/>
      <c r="Q50" s="5"/>
      <c r="V50" s="65"/>
    </row>
    <row r="51" spans="2:22" ht="18.75">
      <c r="B51" s="53"/>
      <c r="C51" s="62" t="s">
        <v>176</v>
      </c>
      <c r="D51" s="65" t="s">
        <v>177</v>
      </c>
      <c r="E51" s="189" t="s">
        <v>178</v>
      </c>
      <c r="F51" s="62"/>
      <c r="G51" s="65"/>
      <c r="H51" s="62"/>
      <c r="I51" s="65"/>
      <c r="J51" s="5"/>
      <c r="K51" s="5"/>
      <c r="L51" s="5"/>
      <c r="M51" s="5"/>
      <c r="N51" s="5"/>
      <c r="O51" s="5"/>
      <c r="P51" s="5"/>
      <c r="Q51" s="5"/>
      <c r="V51" s="65"/>
    </row>
    <row r="52" spans="2:22" ht="18.75">
      <c r="B52" s="53"/>
      <c r="C52" s="62" t="s">
        <v>17</v>
      </c>
      <c r="D52" s="65" t="s">
        <v>115</v>
      </c>
      <c r="E52" s="189" t="s">
        <v>144</v>
      </c>
      <c r="F52" s="62"/>
      <c r="G52" s="65"/>
      <c r="H52" s="62"/>
      <c r="I52" s="65"/>
      <c r="J52" s="5" t="s">
        <v>179</v>
      </c>
      <c r="K52" s="5">
        <v>1</v>
      </c>
      <c r="L52" s="5" t="s">
        <v>37</v>
      </c>
      <c r="M52" s="67" t="s">
        <v>118</v>
      </c>
      <c r="N52" s="5">
        <v>27</v>
      </c>
      <c r="O52" s="5" t="s">
        <v>119</v>
      </c>
      <c r="P52" s="5"/>
      <c r="Q52" s="5" t="s">
        <v>180</v>
      </c>
      <c r="V52" s="65"/>
    </row>
    <row r="53" spans="2:22" ht="18.75">
      <c r="B53" s="53"/>
      <c r="C53" s="62" t="s">
        <v>181</v>
      </c>
      <c r="D53" s="65" t="s">
        <v>175</v>
      </c>
      <c r="E53" s="189" t="s">
        <v>182</v>
      </c>
      <c r="F53" s="62"/>
      <c r="G53" s="65"/>
      <c r="H53" s="62"/>
      <c r="I53" s="65"/>
      <c r="J53" s="5"/>
      <c r="K53" s="5">
        <v>1</v>
      </c>
      <c r="L53" s="5" t="s">
        <v>37</v>
      </c>
      <c r="M53" s="67" t="s">
        <v>118</v>
      </c>
      <c r="N53" s="5">
        <v>23</v>
      </c>
      <c r="O53" s="5" t="s">
        <v>119</v>
      </c>
      <c r="P53" s="5"/>
      <c r="Q53" s="5" t="s">
        <v>183</v>
      </c>
      <c r="V53" s="65"/>
    </row>
    <row r="54" spans="2:22" ht="18.75">
      <c r="B54" s="53"/>
      <c r="C54" s="62" t="s">
        <v>184</v>
      </c>
      <c r="D54" s="65" t="s">
        <v>175</v>
      </c>
      <c r="E54" s="189" t="s">
        <v>182</v>
      </c>
      <c r="F54" s="62"/>
      <c r="G54" s="65"/>
      <c r="H54" s="62"/>
      <c r="I54" s="65"/>
      <c r="J54" s="5"/>
      <c r="K54" s="5">
        <v>1</v>
      </c>
      <c r="L54" s="5" t="s">
        <v>37</v>
      </c>
      <c r="M54" s="67" t="s">
        <v>118</v>
      </c>
      <c r="N54" s="5">
        <v>15</v>
      </c>
      <c r="O54" s="5" t="s">
        <v>119</v>
      </c>
      <c r="P54" s="5"/>
      <c r="Q54" s="5" t="s">
        <v>185</v>
      </c>
      <c r="V54" s="65"/>
    </row>
    <row r="55" spans="2:22" ht="18.75">
      <c r="B55" s="53"/>
      <c r="C55" s="62" t="s">
        <v>186</v>
      </c>
      <c r="D55" s="65" t="s">
        <v>175</v>
      </c>
      <c r="E55" s="189" t="s">
        <v>182</v>
      </c>
      <c r="F55" s="62"/>
      <c r="G55" s="65"/>
      <c r="H55" s="62"/>
      <c r="I55" s="65"/>
      <c r="J55" s="5"/>
      <c r="K55" s="5">
        <v>1</v>
      </c>
      <c r="L55" s="5" t="s">
        <v>123</v>
      </c>
      <c r="M55" s="10" t="s">
        <v>118</v>
      </c>
      <c r="N55" s="5">
        <v>1.32</v>
      </c>
      <c r="O55" s="5" t="s">
        <v>37</v>
      </c>
      <c r="P55" s="5"/>
      <c r="Q55" s="5"/>
    </row>
    <row r="56" spans="2:22" ht="18.75">
      <c r="B56" s="53"/>
      <c r="C56" s="62" t="s">
        <v>187</v>
      </c>
      <c r="D56" s="65" t="s">
        <v>175</v>
      </c>
      <c r="E56" s="189" t="s">
        <v>182</v>
      </c>
      <c r="F56" s="62"/>
      <c r="G56" s="65"/>
      <c r="H56" s="62"/>
      <c r="I56" s="65"/>
      <c r="J56" s="5"/>
      <c r="K56" s="5">
        <v>1</v>
      </c>
      <c r="L56" s="5" t="s">
        <v>188</v>
      </c>
      <c r="M56" s="10" t="s">
        <v>118</v>
      </c>
      <c r="N56" s="5">
        <v>1800</v>
      </c>
      <c r="O56" s="5" t="s">
        <v>189</v>
      </c>
      <c r="P56" s="5"/>
      <c r="Q56" s="5"/>
    </row>
    <row r="57" spans="2:22">
      <c r="B57" s="62"/>
      <c r="C57" t="s">
        <v>190</v>
      </c>
      <c r="D57" s="2" t="s">
        <v>175</v>
      </c>
      <c r="E57" s="189" t="s">
        <v>182</v>
      </c>
      <c r="G57" s="2"/>
      <c r="I57" s="2"/>
      <c r="O57" s="2"/>
      <c r="P57" s="2"/>
    </row>
    <row r="58" spans="2:22">
      <c r="C58" s="62" t="s">
        <v>191</v>
      </c>
      <c r="D58" s="65" t="s">
        <v>175</v>
      </c>
      <c r="E58" s="189" t="s">
        <v>136</v>
      </c>
      <c r="F58" s="62"/>
      <c r="G58" s="65"/>
      <c r="H58" s="62"/>
      <c r="I58" s="65"/>
      <c r="O58" s="2"/>
      <c r="P58" s="2"/>
    </row>
    <row r="59" spans="2:22">
      <c r="C59" s="62" t="s">
        <v>192</v>
      </c>
      <c r="D59" s="65" t="s">
        <v>175</v>
      </c>
      <c r="E59" s="189" t="s">
        <v>136</v>
      </c>
      <c r="F59" s="62"/>
      <c r="G59" s="65"/>
      <c r="H59" s="62"/>
      <c r="I59" s="65"/>
      <c r="J59" s="62"/>
      <c r="K59" s="62"/>
      <c r="L59" s="65"/>
      <c r="M59" s="62"/>
      <c r="N59" s="65"/>
    </row>
    <row r="60" spans="2:22">
      <c r="B60" s="53" t="s">
        <v>193</v>
      </c>
      <c r="C60" s="62" t="s">
        <v>194</v>
      </c>
      <c r="D60" s="65" t="s">
        <v>195</v>
      </c>
      <c r="E60" s="189" t="s">
        <v>139</v>
      </c>
      <c r="F60" s="62"/>
      <c r="G60" s="65"/>
      <c r="H60" s="62"/>
      <c r="I60" s="65"/>
      <c r="J60" s="62"/>
      <c r="K60" s="62"/>
      <c r="L60" s="65"/>
    </row>
    <row r="61" spans="2:22">
      <c r="B61" s="53"/>
      <c r="C61" s="62" t="s">
        <v>196</v>
      </c>
      <c r="D61" s="65" t="s">
        <v>195</v>
      </c>
      <c r="E61" s="189" t="s">
        <v>139</v>
      </c>
      <c r="F61" s="62"/>
      <c r="G61" s="65"/>
      <c r="H61" s="62"/>
      <c r="I61" s="65"/>
      <c r="J61" s="62"/>
      <c r="L61" s="2"/>
    </row>
    <row r="62" spans="2:22">
      <c r="B62" s="53"/>
      <c r="C62" s="62" t="s">
        <v>197</v>
      </c>
      <c r="D62" s="65" t="s">
        <v>195</v>
      </c>
      <c r="E62" s="189" t="s">
        <v>139</v>
      </c>
      <c r="F62" s="62"/>
      <c r="G62" s="65"/>
      <c r="H62" s="62"/>
      <c r="I62" s="65"/>
      <c r="J62" s="62"/>
      <c r="K62" s="53"/>
      <c r="L62" s="65"/>
    </row>
    <row r="63" spans="2:22">
      <c r="B63" s="53"/>
      <c r="C63" s="62" t="s">
        <v>198</v>
      </c>
      <c r="D63" s="65" t="s">
        <v>195</v>
      </c>
      <c r="E63" s="189" t="s">
        <v>139</v>
      </c>
      <c r="F63" s="62"/>
      <c r="J63" s="62"/>
      <c r="K63" s="53"/>
      <c r="L63" s="65"/>
    </row>
    <row r="64" spans="2:22">
      <c r="B64" s="53"/>
      <c r="C64" s="62" t="s">
        <v>199</v>
      </c>
      <c r="D64" s="65" t="s">
        <v>195</v>
      </c>
      <c r="E64" s="189" t="s">
        <v>139</v>
      </c>
      <c r="F64" s="62"/>
      <c r="J64" s="62"/>
      <c r="K64" s="53"/>
      <c r="L64" s="65"/>
    </row>
    <row r="65" spans="2:22">
      <c r="B65" s="53"/>
      <c r="C65" s="62"/>
      <c r="D65" s="65"/>
      <c r="F65" s="62"/>
      <c r="G65" s="65"/>
      <c r="H65" s="62"/>
      <c r="I65" s="65"/>
      <c r="J65" s="62"/>
      <c r="K65" s="53"/>
      <c r="L65" s="65"/>
    </row>
    <row r="66" spans="2:22">
      <c r="B66" s="62" t="s">
        <v>24</v>
      </c>
      <c r="G66" s="2"/>
      <c r="I66" s="2"/>
    </row>
    <row r="67" spans="2:22">
      <c r="B67" s="53"/>
      <c r="C67" s="53" t="s">
        <v>200</v>
      </c>
      <c r="D67" s="65"/>
      <c r="E67" s="189" t="s">
        <v>144</v>
      </c>
      <c r="F67" s="53"/>
      <c r="G67" s="65"/>
      <c r="H67" s="53"/>
      <c r="I67" s="65"/>
      <c r="J67" s="62"/>
      <c r="K67" s="53"/>
      <c r="L67" s="65"/>
      <c r="N67" s="2"/>
      <c r="O67" s="62"/>
      <c r="P67" s="65"/>
      <c r="R67" s="2"/>
      <c r="T67" s="2"/>
      <c r="V67" s="2"/>
    </row>
    <row r="68" spans="2:22">
      <c r="B68" s="53"/>
      <c r="C68" s="53" t="s">
        <v>25</v>
      </c>
      <c r="D68" s="65" t="s">
        <v>117</v>
      </c>
      <c r="E68" s="189" t="s">
        <v>144</v>
      </c>
      <c r="F68" s="53"/>
      <c r="G68" s="65"/>
      <c r="H68" s="53"/>
      <c r="I68" s="65"/>
      <c r="K68" s="53"/>
      <c r="L68" s="65"/>
      <c r="M68" s="53"/>
      <c r="N68" s="65"/>
      <c r="P68" s="2"/>
      <c r="Q68" s="62"/>
      <c r="R68" s="65"/>
      <c r="S68" s="62"/>
      <c r="T68" s="65"/>
      <c r="U68" s="62"/>
      <c r="V68" s="65"/>
    </row>
    <row r="69" spans="2:22">
      <c r="B69" s="53"/>
      <c r="C69" s="53" t="s">
        <v>28</v>
      </c>
      <c r="D69" s="65" t="s">
        <v>117</v>
      </c>
      <c r="E69" s="189" t="s">
        <v>144</v>
      </c>
      <c r="F69" s="53"/>
      <c r="G69" s="65"/>
      <c r="H69" s="53"/>
      <c r="I69" s="65"/>
      <c r="J69" s="53"/>
      <c r="K69" s="53"/>
      <c r="L69" s="65"/>
      <c r="M69" s="53"/>
      <c r="N69" s="65"/>
      <c r="O69" s="62"/>
      <c r="P69" s="65"/>
      <c r="Q69" s="62"/>
      <c r="R69" s="65"/>
      <c r="S69" s="62"/>
      <c r="T69" s="65"/>
      <c r="U69" s="62"/>
      <c r="V69" s="65"/>
    </row>
    <row r="70" spans="2:22">
      <c r="B70" s="53"/>
      <c r="C70" s="53" t="s">
        <v>201</v>
      </c>
      <c r="D70" s="65" t="s">
        <v>117</v>
      </c>
      <c r="E70" s="189" t="s">
        <v>144</v>
      </c>
      <c r="F70" s="53"/>
      <c r="G70" s="65"/>
      <c r="H70" s="53"/>
      <c r="I70" s="65"/>
      <c r="J70" s="53"/>
      <c r="K70" s="53"/>
      <c r="L70" s="65"/>
      <c r="M70" s="53"/>
      <c r="N70" s="65"/>
      <c r="O70" s="62"/>
      <c r="P70" s="65"/>
      <c r="Q70" s="62"/>
      <c r="R70" s="65"/>
      <c r="S70" s="62"/>
      <c r="T70" s="65"/>
      <c r="U70" s="62"/>
      <c r="V70" s="65"/>
    </row>
    <row r="71" spans="2:22">
      <c r="B71" s="53"/>
      <c r="C71" s="53" t="s">
        <v>202</v>
      </c>
      <c r="D71" s="65" t="s">
        <v>117</v>
      </c>
      <c r="E71" s="189" t="s">
        <v>144</v>
      </c>
      <c r="F71" s="53"/>
      <c r="G71" s="65"/>
      <c r="H71" s="53"/>
      <c r="I71" s="65"/>
      <c r="J71" s="53"/>
      <c r="K71" s="53"/>
      <c r="L71" s="65"/>
      <c r="M71" s="53"/>
      <c r="N71" s="65"/>
      <c r="O71" s="62"/>
      <c r="P71" s="65"/>
      <c r="Q71" s="62"/>
      <c r="R71" s="65"/>
      <c r="S71" s="62"/>
      <c r="T71" s="65"/>
      <c r="U71" s="62"/>
      <c r="V71" s="65"/>
    </row>
    <row r="72" spans="2:22">
      <c r="B72" s="53"/>
      <c r="C72" s="53" t="s">
        <v>20</v>
      </c>
      <c r="D72" s="65" t="s">
        <v>117</v>
      </c>
      <c r="E72" s="189" t="s">
        <v>144</v>
      </c>
      <c r="F72" s="53"/>
      <c r="G72" s="65"/>
      <c r="H72" s="53"/>
      <c r="I72" s="65"/>
      <c r="J72" s="53"/>
      <c r="K72" s="53"/>
      <c r="L72" s="65"/>
      <c r="M72" s="53"/>
      <c r="N72" s="65"/>
      <c r="O72" s="62"/>
      <c r="P72" s="65"/>
      <c r="Q72" s="62"/>
      <c r="R72" s="65"/>
      <c r="S72" s="62"/>
      <c r="T72" s="65"/>
      <c r="U72" s="62"/>
      <c r="V72" s="65"/>
    </row>
    <row r="73" spans="2:22">
      <c r="B73" s="53"/>
      <c r="C73" s="53" t="s">
        <v>203</v>
      </c>
      <c r="D73" s="65" t="s">
        <v>117</v>
      </c>
      <c r="E73" s="189" t="s">
        <v>144</v>
      </c>
      <c r="F73" s="53"/>
      <c r="G73" s="65"/>
      <c r="H73" s="53"/>
      <c r="I73" s="65"/>
      <c r="J73" s="53"/>
      <c r="L73" s="2"/>
      <c r="M73" s="53"/>
      <c r="N73" s="65"/>
      <c r="O73" s="62"/>
      <c r="P73" s="65"/>
      <c r="R73" s="2"/>
      <c r="T73" s="2"/>
      <c r="V73" s="2"/>
    </row>
    <row r="74" spans="2:22">
      <c r="B74" s="53"/>
      <c r="C74" s="53" t="s">
        <v>29</v>
      </c>
      <c r="D74" s="65" t="s">
        <v>117</v>
      </c>
      <c r="E74" s="189" t="s">
        <v>144</v>
      </c>
      <c r="F74" s="53"/>
      <c r="G74" s="65"/>
      <c r="H74" s="53"/>
      <c r="I74" s="65"/>
      <c r="J74" s="53"/>
      <c r="L74" s="2"/>
      <c r="M74" s="53"/>
      <c r="N74" s="65"/>
      <c r="O74" s="62"/>
      <c r="P74" s="65"/>
      <c r="R74" s="2"/>
      <c r="T74" s="2"/>
      <c r="V74" s="2"/>
    </row>
    <row r="75" spans="2:22">
      <c r="B75" s="62" t="s">
        <v>204</v>
      </c>
      <c r="G75" s="2"/>
      <c r="I75" s="2"/>
      <c r="J75" s="53"/>
      <c r="K75" s="53"/>
      <c r="L75" s="65"/>
      <c r="M75" s="53"/>
      <c r="N75" s="65"/>
      <c r="P75" s="2"/>
      <c r="Q75" s="53"/>
      <c r="R75" s="65"/>
      <c r="S75" s="53"/>
      <c r="T75" s="65"/>
      <c r="U75" s="53"/>
      <c r="V75" s="65"/>
    </row>
    <row r="76" spans="2:22">
      <c r="C76" s="53" t="s">
        <v>205</v>
      </c>
      <c r="D76" s="65" t="s">
        <v>177</v>
      </c>
      <c r="E76" s="189" t="s">
        <v>178</v>
      </c>
      <c r="F76" s="53"/>
      <c r="G76" s="65"/>
      <c r="H76" s="53"/>
      <c r="I76" s="65"/>
      <c r="J76" s="53"/>
      <c r="K76" s="53"/>
      <c r="L76" s="65"/>
      <c r="N76" s="2"/>
      <c r="O76" s="53"/>
      <c r="P76" s="65"/>
      <c r="Q76" s="53"/>
      <c r="R76" s="65"/>
      <c r="S76" s="53"/>
      <c r="T76" s="65"/>
      <c r="U76" s="53"/>
      <c r="V76" s="65"/>
    </row>
    <row r="77" spans="2:22">
      <c r="C77" s="53" t="s">
        <v>206</v>
      </c>
      <c r="D77" s="65" t="s">
        <v>177</v>
      </c>
      <c r="E77" s="189" t="s">
        <v>207</v>
      </c>
      <c r="F77" s="53"/>
      <c r="G77" s="65"/>
      <c r="H77" s="53"/>
      <c r="I77" s="65"/>
      <c r="L77" s="2"/>
      <c r="M77" s="53"/>
      <c r="N77" s="65"/>
      <c r="O77" s="53"/>
      <c r="P77" s="65"/>
      <c r="Q77" s="53"/>
      <c r="R77" s="65"/>
      <c r="S77" s="53"/>
      <c r="T77" s="65"/>
      <c r="U77" s="53"/>
      <c r="V77" s="65"/>
    </row>
    <row r="78" spans="2:22">
      <c r="C78" s="53" t="s">
        <v>208</v>
      </c>
      <c r="D78" s="65" t="s">
        <v>177</v>
      </c>
      <c r="E78" s="189" t="s">
        <v>209</v>
      </c>
      <c r="F78" s="53"/>
      <c r="G78" s="65"/>
      <c r="H78" s="53"/>
      <c r="I78" s="65"/>
      <c r="L78" s="2"/>
      <c r="M78" s="53"/>
      <c r="N78" s="65"/>
      <c r="O78" s="53"/>
      <c r="P78" s="65"/>
      <c r="Q78" s="53"/>
      <c r="R78" s="65"/>
      <c r="S78" s="53"/>
      <c r="T78" s="65"/>
      <c r="U78" s="53"/>
      <c r="V78" s="65"/>
    </row>
    <row r="79" spans="2:22">
      <c r="C79" t="s">
        <v>210</v>
      </c>
      <c r="D79" s="2" t="s">
        <v>177</v>
      </c>
      <c r="E79" s="189" t="s">
        <v>209</v>
      </c>
      <c r="F79" s="53"/>
      <c r="G79" s="65"/>
      <c r="H79" s="53"/>
      <c r="I79" s="65"/>
      <c r="L79" s="2"/>
      <c r="M79" s="53"/>
      <c r="N79" s="65"/>
      <c r="O79" s="53"/>
      <c r="P79" s="65"/>
      <c r="Q79" s="53"/>
      <c r="R79" s="65"/>
      <c r="S79" s="53"/>
      <c r="T79" s="65"/>
      <c r="U79" s="53"/>
      <c r="V79" s="65"/>
    </row>
    <row r="80" spans="2:22">
      <c r="C80" s="53" t="s">
        <v>211</v>
      </c>
      <c r="D80" s="65" t="s">
        <v>177</v>
      </c>
      <c r="E80" s="189" t="s">
        <v>209</v>
      </c>
      <c r="F80" s="53"/>
      <c r="G80" s="65"/>
      <c r="H80" s="53"/>
      <c r="I80" s="65"/>
      <c r="L80" s="2"/>
      <c r="M80" s="53"/>
      <c r="N80" s="65"/>
      <c r="O80" s="53"/>
      <c r="P80" s="65"/>
      <c r="Q80" s="53"/>
      <c r="R80" s="65"/>
      <c r="S80" s="53"/>
      <c r="T80" s="65"/>
      <c r="U80" s="53"/>
      <c r="V80" s="65"/>
    </row>
    <row r="81" spans="2:22">
      <c r="C81" s="53" t="s">
        <v>212</v>
      </c>
      <c r="D81" s="65" t="s">
        <v>177</v>
      </c>
      <c r="E81" s="189" t="s">
        <v>213</v>
      </c>
      <c r="F81" s="53"/>
      <c r="G81" s="65"/>
      <c r="H81" s="53"/>
      <c r="I81" s="65"/>
      <c r="L81" s="2"/>
      <c r="M81" s="53"/>
      <c r="N81" s="65"/>
      <c r="O81" s="53"/>
      <c r="P81" s="65"/>
      <c r="Q81" s="53"/>
      <c r="R81" s="65"/>
      <c r="S81" s="53"/>
      <c r="T81" s="65"/>
      <c r="U81" s="53"/>
      <c r="V81" s="65"/>
    </row>
    <row r="82" spans="2:22">
      <c r="C82" t="s">
        <v>214</v>
      </c>
      <c r="D82" s="2" t="s">
        <v>177</v>
      </c>
      <c r="E82" s="189" t="s">
        <v>213</v>
      </c>
      <c r="F82" s="53"/>
      <c r="G82" s="65"/>
      <c r="H82" s="53"/>
      <c r="I82" s="65"/>
      <c r="L82" s="2"/>
      <c r="M82" s="53"/>
      <c r="N82" s="65"/>
      <c r="O82" s="53"/>
      <c r="P82" s="65"/>
      <c r="Q82" s="53"/>
      <c r="R82" s="65"/>
      <c r="S82" s="53"/>
      <c r="T82" s="65"/>
      <c r="U82" s="53"/>
      <c r="V82" s="65"/>
    </row>
    <row r="83" spans="2:22">
      <c r="C83" s="53" t="s">
        <v>215</v>
      </c>
      <c r="D83" s="65" t="s">
        <v>177</v>
      </c>
      <c r="E83" s="189" t="s">
        <v>216</v>
      </c>
      <c r="F83" s="53"/>
      <c r="G83" s="65"/>
      <c r="H83" s="53"/>
      <c r="I83" s="65"/>
      <c r="L83" s="2"/>
      <c r="M83" s="53"/>
      <c r="N83" s="65"/>
      <c r="O83" s="53"/>
      <c r="P83" s="65"/>
      <c r="Q83" s="53"/>
      <c r="R83" s="65"/>
      <c r="S83" s="53"/>
      <c r="T83" s="65"/>
      <c r="U83" s="53"/>
      <c r="V83" s="65"/>
    </row>
    <row r="84" spans="2:22">
      <c r="C84" s="53" t="s">
        <v>217</v>
      </c>
      <c r="D84" s="65" t="s">
        <v>177</v>
      </c>
      <c r="E84" s="189">
        <v>2015</v>
      </c>
      <c r="F84" s="53"/>
      <c r="G84" s="65"/>
      <c r="H84" s="53"/>
      <c r="I84" s="65"/>
      <c r="L84" s="2"/>
      <c r="M84" s="53"/>
      <c r="N84" s="65"/>
      <c r="O84" s="53"/>
      <c r="P84" s="65"/>
      <c r="Q84" s="53"/>
      <c r="R84" s="65"/>
      <c r="S84" s="53"/>
      <c r="T84" s="65"/>
      <c r="U84" s="53"/>
      <c r="V84" s="65"/>
    </row>
    <row r="85" spans="2:22">
      <c r="C85" s="53" t="s">
        <v>218</v>
      </c>
      <c r="D85" s="65" t="s">
        <v>177</v>
      </c>
      <c r="E85" s="189">
        <v>2015</v>
      </c>
      <c r="F85" s="53"/>
      <c r="G85" s="65"/>
      <c r="H85" s="53"/>
      <c r="I85" s="65"/>
      <c r="L85" s="2"/>
      <c r="M85" s="53"/>
      <c r="N85" s="65"/>
      <c r="O85" s="53"/>
      <c r="P85" s="65"/>
      <c r="Q85" s="53"/>
      <c r="R85" s="65"/>
      <c r="S85" s="53"/>
      <c r="T85" s="65"/>
      <c r="U85" s="53"/>
      <c r="V85" s="65"/>
    </row>
    <row r="86" spans="2:22">
      <c r="B86" s="21"/>
      <c r="G86" s="2"/>
      <c r="I86" s="2"/>
      <c r="J86" s="53"/>
      <c r="K86" s="53"/>
      <c r="L86" s="65"/>
      <c r="M86" s="53"/>
      <c r="N86" s="65"/>
      <c r="O86" s="53"/>
      <c r="P86" s="65"/>
      <c r="Q86" s="53"/>
      <c r="R86" s="65"/>
      <c r="S86" s="53"/>
      <c r="T86" s="65"/>
      <c r="U86" s="53"/>
      <c r="V86" s="65"/>
    </row>
    <row r="87" spans="2:22">
      <c r="B87" t="s">
        <v>219</v>
      </c>
      <c r="C87" t="s">
        <v>56</v>
      </c>
      <c r="J87" s="53"/>
      <c r="K87" s="53"/>
      <c r="L87" s="65"/>
      <c r="N87" s="2"/>
      <c r="O87" s="53"/>
      <c r="P87" s="65"/>
      <c r="Q87" s="53"/>
      <c r="R87" s="65"/>
      <c r="S87" s="53"/>
      <c r="T87" s="65"/>
      <c r="U87" s="53"/>
      <c r="V87" s="65"/>
    </row>
    <row r="88" spans="2:22">
      <c r="C88" t="s">
        <v>220</v>
      </c>
      <c r="D88" s="2" t="s">
        <v>37</v>
      </c>
      <c r="E88" s="189" t="s">
        <v>144</v>
      </c>
      <c r="K88" s="53"/>
      <c r="L88" s="65"/>
      <c r="M88" s="53"/>
      <c r="N88" s="65"/>
      <c r="O88" s="53"/>
      <c r="P88" s="65"/>
      <c r="Q88" s="53"/>
      <c r="R88" s="65"/>
      <c r="S88" s="53"/>
      <c r="T88" s="65"/>
      <c r="U88" s="53"/>
      <c r="V88" s="65"/>
    </row>
    <row r="89" spans="2:22">
      <c r="C89" t="s">
        <v>221</v>
      </c>
      <c r="D89" s="2" t="s">
        <v>37</v>
      </c>
      <c r="E89" s="189" t="s">
        <v>144</v>
      </c>
      <c r="F89" s="53"/>
      <c r="J89" s="53"/>
      <c r="K89" s="53"/>
      <c r="L89" s="65"/>
      <c r="M89" s="53"/>
      <c r="N89" s="65"/>
      <c r="O89" s="53"/>
      <c r="P89" s="65"/>
      <c r="Q89" s="53"/>
      <c r="R89" s="65"/>
      <c r="S89" s="53"/>
      <c r="T89" s="65"/>
      <c r="U89" s="53"/>
      <c r="V89" s="65"/>
    </row>
    <row r="90" spans="2:22">
      <c r="C90" t="s">
        <v>32</v>
      </c>
      <c r="D90" s="2" t="s">
        <v>37</v>
      </c>
      <c r="E90" s="189" t="s">
        <v>144</v>
      </c>
      <c r="F90" s="53"/>
      <c r="J90" s="53"/>
      <c r="K90" s="53"/>
      <c r="L90" s="65"/>
      <c r="M90" s="53"/>
      <c r="N90" s="65"/>
      <c r="O90" s="53"/>
      <c r="P90" s="65"/>
      <c r="R90" s="2"/>
      <c r="T90" s="2"/>
    </row>
    <row r="91" spans="2:22">
      <c r="C91" t="s">
        <v>222</v>
      </c>
      <c r="D91" s="2" t="s">
        <v>37</v>
      </c>
      <c r="E91" s="189" t="s">
        <v>129</v>
      </c>
      <c r="F91" s="53"/>
      <c r="G91" s="65"/>
      <c r="H91" s="53"/>
      <c r="I91" s="65"/>
      <c r="J91" s="53"/>
      <c r="K91" s="53"/>
      <c r="L91" s="65"/>
      <c r="M91" s="53"/>
      <c r="N91" s="65"/>
      <c r="P91" s="2"/>
      <c r="Q91" s="53"/>
      <c r="R91" s="65"/>
      <c r="S91" s="53"/>
      <c r="T91" s="65"/>
    </row>
    <row r="92" spans="2:22">
      <c r="C92" t="s">
        <v>33</v>
      </c>
      <c r="D92" s="2" t="s">
        <v>37</v>
      </c>
      <c r="E92" s="189" t="s">
        <v>144</v>
      </c>
      <c r="F92" s="53"/>
      <c r="G92" s="65"/>
      <c r="H92" s="53"/>
      <c r="I92" s="65"/>
      <c r="J92" s="53"/>
      <c r="K92" s="53"/>
      <c r="L92" s="65"/>
      <c r="M92" s="53"/>
      <c r="N92" s="65"/>
      <c r="O92" s="53"/>
      <c r="P92" s="65"/>
      <c r="R92" s="2"/>
      <c r="S92" s="53"/>
      <c r="T92" s="65"/>
      <c r="V92" s="2"/>
    </row>
    <row r="93" spans="2:22">
      <c r="C93" t="s">
        <v>223</v>
      </c>
      <c r="D93" s="2" t="s">
        <v>37</v>
      </c>
      <c r="E93" s="189" t="s">
        <v>144</v>
      </c>
      <c r="F93" s="53"/>
      <c r="G93" s="65"/>
      <c r="H93" s="53"/>
      <c r="I93" s="65"/>
      <c r="J93" s="53"/>
      <c r="K93" s="53"/>
      <c r="L93" s="65"/>
      <c r="M93" s="53"/>
      <c r="N93" s="65"/>
      <c r="O93" s="53"/>
      <c r="P93" s="65"/>
      <c r="Q93" s="53"/>
      <c r="R93" s="65"/>
      <c r="T93" s="2"/>
      <c r="U93" s="53"/>
      <c r="V93" s="65"/>
    </row>
    <row r="94" spans="2:22">
      <c r="C94" t="s">
        <v>224</v>
      </c>
      <c r="D94" s="2" t="s">
        <v>37</v>
      </c>
      <c r="E94" s="189" t="s">
        <v>144</v>
      </c>
      <c r="F94" s="53"/>
      <c r="G94" s="65"/>
      <c r="H94" s="53"/>
      <c r="I94" s="65"/>
      <c r="J94" s="53"/>
      <c r="K94" s="53"/>
      <c r="L94" s="65"/>
      <c r="M94" s="53"/>
      <c r="N94" s="65"/>
      <c r="P94" s="2"/>
      <c r="Q94" s="53"/>
      <c r="R94" s="65"/>
      <c r="S94" s="53"/>
      <c r="T94" s="65"/>
      <c r="U94" s="53"/>
      <c r="V94" s="65"/>
    </row>
    <row r="95" spans="2:22">
      <c r="C95" t="s">
        <v>225</v>
      </c>
      <c r="D95" s="2" t="s">
        <v>37</v>
      </c>
      <c r="E95" s="189" t="s">
        <v>144</v>
      </c>
      <c r="F95" s="53"/>
      <c r="G95" s="65"/>
      <c r="H95" s="53"/>
      <c r="I95" s="65"/>
      <c r="J95" s="53"/>
      <c r="K95" s="53"/>
      <c r="L95" s="65"/>
      <c r="M95" s="53"/>
      <c r="N95" s="65"/>
      <c r="O95" s="53"/>
      <c r="P95" s="65"/>
      <c r="Q95" s="53"/>
      <c r="R95" s="65"/>
      <c r="S95" s="53"/>
      <c r="T95" s="65"/>
      <c r="V95" s="2"/>
    </row>
    <row r="96" spans="2:22">
      <c r="C96" t="s">
        <v>226</v>
      </c>
      <c r="D96" s="2" t="s">
        <v>37</v>
      </c>
      <c r="E96" s="189" t="s">
        <v>178</v>
      </c>
      <c r="F96" s="53"/>
      <c r="G96" s="65"/>
      <c r="H96" s="53"/>
      <c r="I96" s="65"/>
      <c r="J96" s="53"/>
      <c r="K96" s="53"/>
      <c r="L96" s="65"/>
      <c r="M96" s="53"/>
      <c r="N96" s="65"/>
      <c r="O96" s="53"/>
      <c r="P96" s="65"/>
      <c r="Q96" s="53"/>
      <c r="R96" s="65"/>
      <c r="S96" s="53"/>
      <c r="T96" s="65"/>
      <c r="U96" s="53"/>
      <c r="V96" s="65"/>
    </row>
    <row r="97" spans="3:22">
      <c r="C97" t="s">
        <v>227</v>
      </c>
      <c r="D97" s="2" t="s">
        <v>37</v>
      </c>
      <c r="E97" s="189" t="s">
        <v>228</v>
      </c>
      <c r="G97" s="65"/>
      <c r="H97" s="53"/>
      <c r="I97" s="65"/>
      <c r="L97" s="2"/>
      <c r="N97" s="2"/>
      <c r="O97" s="53"/>
      <c r="P97" s="65"/>
      <c r="Q97" s="53"/>
      <c r="R97" s="65"/>
      <c r="S97" s="53"/>
      <c r="T97" s="65"/>
      <c r="U97" s="53"/>
      <c r="V97" s="65"/>
    </row>
    <row r="98" spans="3:22">
      <c r="C98" t="s">
        <v>229</v>
      </c>
      <c r="D98" s="2" t="s">
        <v>37</v>
      </c>
      <c r="E98" s="189" t="s">
        <v>228</v>
      </c>
      <c r="G98" s="2"/>
      <c r="I98" s="2"/>
      <c r="L98" s="2"/>
      <c r="N98" s="2"/>
      <c r="O98" s="53"/>
      <c r="P98" s="65"/>
      <c r="Q98" s="53"/>
      <c r="R98" s="65"/>
      <c r="S98" s="53"/>
      <c r="T98" s="65"/>
      <c r="U98" s="53"/>
      <c r="V98" s="65"/>
    </row>
    <row r="99" spans="3:22">
      <c r="C99" t="s">
        <v>230</v>
      </c>
      <c r="D99" s="2" t="s">
        <v>37</v>
      </c>
      <c r="E99" s="189">
        <v>2022</v>
      </c>
      <c r="G99" s="2"/>
      <c r="I99" s="2"/>
      <c r="L99" s="2"/>
      <c r="N99" s="2"/>
      <c r="O99" s="53"/>
      <c r="P99" s="65"/>
      <c r="Q99" s="53"/>
      <c r="R99" s="65"/>
      <c r="S99" s="53"/>
      <c r="T99" s="65"/>
      <c r="U99" s="53"/>
      <c r="V99" s="65"/>
    </row>
    <row r="100" spans="3:22">
      <c r="C100" t="s">
        <v>231</v>
      </c>
      <c r="D100" s="2" t="s">
        <v>37</v>
      </c>
      <c r="E100" s="189" t="s">
        <v>228</v>
      </c>
      <c r="G100" s="2"/>
      <c r="I100" s="2"/>
      <c r="L100" s="2"/>
      <c r="N100" s="2"/>
      <c r="O100" s="53"/>
      <c r="P100" s="65"/>
      <c r="R100" s="2"/>
      <c r="S100" s="53"/>
      <c r="T100" s="65"/>
      <c r="U100" s="53"/>
      <c r="V100" s="65"/>
    </row>
    <row r="101" spans="3:22">
      <c r="C101" t="s">
        <v>232</v>
      </c>
      <c r="D101" s="2" t="s">
        <v>37</v>
      </c>
      <c r="E101" s="189" t="s">
        <v>228</v>
      </c>
      <c r="G101" s="2"/>
      <c r="I101" s="2"/>
      <c r="L101" s="2"/>
      <c r="N101" s="2"/>
      <c r="O101" s="53"/>
      <c r="P101" s="65"/>
      <c r="R101" s="2"/>
      <c r="T101" s="2"/>
      <c r="U101" s="53"/>
      <c r="V101" s="65"/>
    </row>
    <row r="102" spans="3:22">
      <c r="C102" t="s">
        <v>233</v>
      </c>
      <c r="D102" s="2" t="s">
        <v>37</v>
      </c>
      <c r="E102" s="189" t="s">
        <v>228</v>
      </c>
      <c r="G102" s="2"/>
      <c r="I102" s="2"/>
      <c r="L102" s="2"/>
      <c r="N102" s="2"/>
      <c r="P102" s="2"/>
      <c r="R102" s="2"/>
      <c r="T102" s="2"/>
      <c r="U102" s="53"/>
      <c r="V102" s="65"/>
    </row>
    <row r="103" spans="3:22">
      <c r="C103" t="s">
        <v>234</v>
      </c>
      <c r="D103" s="2" t="s">
        <v>37</v>
      </c>
      <c r="E103" s="189">
        <v>2022</v>
      </c>
      <c r="G103" s="2"/>
      <c r="I103" s="2"/>
      <c r="L103" s="2"/>
      <c r="N103" s="2"/>
      <c r="P103" s="2"/>
      <c r="R103" s="2"/>
      <c r="T103" s="2"/>
      <c r="V103" s="2"/>
    </row>
    <row r="104" spans="3:22">
      <c r="C104" t="s">
        <v>235</v>
      </c>
      <c r="D104" s="2" t="s">
        <v>37</v>
      </c>
      <c r="E104" s="189" t="s">
        <v>236</v>
      </c>
      <c r="G104" s="2"/>
      <c r="I104" s="2"/>
      <c r="L104" s="2"/>
      <c r="N104" s="2"/>
      <c r="P104" s="2"/>
      <c r="R104" s="2"/>
      <c r="T104" s="2"/>
      <c r="V104" s="2"/>
    </row>
    <row r="105" spans="3:22">
      <c r="C105" t="s">
        <v>237</v>
      </c>
      <c r="D105" s="2" t="s">
        <v>37</v>
      </c>
      <c r="E105" s="189" t="s">
        <v>236</v>
      </c>
      <c r="G105" s="2"/>
      <c r="I105" s="2"/>
      <c r="L105" s="2"/>
      <c r="N105" s="2"/>
      <c r="P105" s="2"/>
      <c r="R105" s="2"/>
      <c r="T105" s="2"/>
      <c r="V105" s="2"/>
    </row>
    <row r="106" spans="3:22">
      <c r="C106" t="s">
        <v>238</v>
      </c>
      <c r="D106" s="2" t="s">
        <v>37</v>
      </c>
      <c r="E106" s="189" t="s">
        <v>236</v>
      </c>
      <c r="G106" s="2"/>
      <c r="I106" s="2"/>
      <c r="L106" s="2"/>
      <c r="N106" s="2"/>
      <c r="P106" s="2"/>
      <c r="R106" s="2"/>
      <c r="T106" s="2"/>
      <c r="V106" s="2"/>
    </row>
    <row r="107" spans="3:22">
      <c r="C107" t="s">
        <v>239</v>
      </c>
      <c r="D107" s="2" t="s">
        <v>37</v>
      </c>
      <c r="E107" s="189">
        <v>2022</v>
      </c>
      <c r="G107" s="2"/>
      <c r="I107" s="2"/>
      <c r="L107" s="2"/>
      <c r="N107" s="2"/>
      <c r="P107" s="2"/>
      <c r="R107" s="2"/>
      <c r="T107" s="2"/>
      <c r="V107" s="2"/>
    </row>
    <row r="108" spans="3:22">
      <c r="C108" t="s">
        <v>240</v>
      </c>
      <c r="D108" s="2" t="s">
        <v>37</v>
      </c>
      <c r="E108" s="189" t="s">
        <v>236</v>
      </c>
      <c r="G108" s="2"/>
      <c r="I108" s="2"/>
      <c r="L108" s="2"/>
      <c r="N108" s="2"/>
      <c r="P108" s="2"/>
      <c r="R108" s="2"/>
      <c r="T108" s="2"/>
      <c r="V108" s="2"/>
    </row>
    <row r="109" spans="3:22">
      <c r="C109" t="s">
        <v>241</v>
      </c>
      <c r="D109" s="2" t="s">
        <v>37</v>
      </c>
      <c r="E109" s="189" t="s">
        <v>144</v>
      </c>
      <c r="G109" s="2"/>
      <c r="I109" s="2"/>
      <c r="L109" s="2"/>
      <c r="N109" s="2"/>
      <c r="P109" s="2"/>
      <c r="R109" s="2"/>
      <c r="T109" s="2"/>
      <c r="V109" s="2"/>
    </row>
    <row r="110" spans="3:22">
      <c r="C110" t="s">
        <v>242</v>
      </c>
      <c r="D110" s="2" t="s">
        <v>37</v>
      </c>
      <c r="E110" s="189" t="s">
        <v>243</v>
      </c>
      <c r="G110" s="2"/>
      <c r="I110" s="2"/>
      <c r="L110" s="2"/>
      <c r="N110" s="2"/>
      <c r="P110" s="2"/>
      <c r="R110" s="2"/>
      <c r="T110" s="2"/>
      <c r="V110" s="2"/>
    </row>
    <row r="111" spans="3:22">
      <c r="C111" t="s">
        <v>244</v>
      </c>
      <c r="D111" s="2" t="s">
        <v>37</v>
      </c>
      <c r="E111" s="189" t="s">
        <v>245</v>
      </c>
      <c r="G111" s="2"/>
      <c r="I111" s="2"/>
      <c r="L111" s="2"/>
      <c r="N111" s="2"/>
      <c r="P111" s="2"/>
      <c r="R111" s="2"/>
      <c r="T111" s="2"/>
      <c r="V111" s="2"/>
    </row>
    <row r="112" spans="3:22">
      <c r="C112" t="s">
        <v>246</v>
      </c>
      <c r="D112" s="2" t="s">
        <v>37</v>
      </c>
      <c r="E112" s="189" t="s">
        <v>245</v>
      </c>
      <c r="G112" s="2"/>
      <c r="I112" s="2"/>
      <c r="L112" s="2"/>
      <c r="N112" s="2"/>
      <c r="P112" s="2"/>
      <c r="R112" s="2"/>
      <c r="T112" s="2"/>
      <c r="V112" s="2"/>
    </row>
    <row r="113" spans="3:22">
      <c r="C113" t="s">
        <v>247</v>
      </c>
      <c r="D113" s="2" t="s">
        <v>37</v>
      </c>
      <c r="E113" s="189">
        <v>2022</v>
      </c>
      <c r="G113" s="2"/>
      <c r="I113" s="2"/>
      <c r="L113" s="2"/>
      <c r="N113" s="2"/>
      <c r="P113" s="2"/>
      <c r="R113" s="2"/>
      <c r="T113" s="2"/>
      <c r="V113" s="2"/>
    </row>
    <row r="114" spans="3:22">
      <c r="C114" t="s">
        <v>248</v>
      </c>
      <c r="D114" s="2" t="s">
        <v>37</v>
      </c>
      <c r="E114" s="189" t="s">
        <v>129</v>
      </c>
      <c r="F114" s="53"/>
      <c r="G114" s="65"/>
      <c r="H114" s="53"/>
      <c r="I114" s="65"/>
      <c r="J114" s="53"/>
      <c r="K114" s="53"/>
      <c r="L114" s="65"/>
      <c r="M114" s="53"/>
      <c r="N114" s="65"/>
      <c r="O114" s="53"/>
      <c r="P114" s="65"/>
      <c r="Q114" s="53"/>
      <c r="R114" s="65"/>
      <c r="S114" s="53"/>
      <c r="T114" s="65"/>
      <c r="U114" s="53"/>
      <c r="V114" s="65"/>
    </row>
    <row r="115" spans="3:22">
      <c r="C115" t="s">
        <v>249</v>
      </c>
      <c r="D115" s="2" t="s">
        <v>37</v>
      </c>
      <c r="E115" s="189" t="s">
        <v>129</v>
      </c>
      <c r="F115" s="53"/>
      <c r="G115" s="65"/>
      <c r="H115" s="53"/>
      <c r="I115" s="65"/>
      <c r="J115" s="53"/>
      <c r="L115" s="2"/>
      <c r="M115" s="53"/>
      <c r="N115" s="65"/>
      <c r="O115" s="53"/>
      <c r="P115" s="65"/>
      <c r="Q115" s="53"/>
      <c r="R115" s="65"/>
      <c r="S115" s="53"/>
      <c r="T115" s="65"/>
      <c r="U115" s="53"/>
      <c r="V115" s="65"/>
    </row>
    <row r="116" spans="3:22">
      <c r="C116" t="s">
        <v>34</v>
      </c>
      <c r="D116" s="2" t="s">
        <v>37</v>
      </c>
      <c r="E116" s="189" t="s">
        <v>129</v>
      </c>
      <c r="F116" s="53"/>
      <c r="G116" s="65"/>
      <c r="H116" s="53"/>
      <c r="I116" s="65"/>
      <c r="J116" s="53"/>
      <c r="L116" s="2"/>
      <c r="M116" s="53"/>
      <c r="N116" s="65"/>
      <c r="O116" s="53"/>
      <c r="P116" s="65"/>
      <c r="Q116" s="53"/>
      <c r="R116" s="65"/>
      <c r="S116" s="53"/>
      <c r="T116" s="65"/>
      <c r="U116" s="53"/>
      <c r="V116" s="65"/>
    </row>
    <row r="117" spans="3:22">
      <c r="C117" t="s">
        <v>250</v>
      </c>
      <c r="D117" s="2" t="s">
        <v>37</v>
      </c>
      <c r="E117" s="189" t="s">
        <v>129</v>
      </c>
      <c r="F117" s="53"/>
      <c r="G117" s="65"/>
      <c r="H117" s="53"/>
      <c r="I117" s="65"/>
      <c r="J117" s="53"/>
      <c r="L117" s="2"/>
      <c r="N117" s="2"/>
      <c r="O117" s="53"/>
      <c r="P117" s="65"/>
      <c r="Q117" s="53"/>
      <c r="R117" s="65"/>
      <c r="S117" s="53"/>
      <c r="T117" s="65"/>
      <c r="U117" s="53"/>
      <c r="V117" s="65"/>
    </row>
    <row r="118" spans="3:22">
      <c r="C118" t="s">
        <v>251</v>
      </c>
      <c r="D118" s="2" t="s">
        <v>37</v>
      </c>
      <c r="E118" s="189" t="s">
        <v>129</v>
      </c>
      <c r="G118" s="65"/>
      <c r="H118" s="53"/>
      <c r="I118" s="65"/>
      <c r="L118" s="2"/>
      <c r="N118" s="2"/>
      <c r="O118" s="53"/>
      <c r="P118" s="65"/>
      <c r="Q118" s="53"/>
      <c r="R118" s="65"/>
      <c r="S118" s="53"/>
      <c r="T118" s="65"/>
      <c r="U118" s="53"/>
      <c r="V118" s="65"/>
    </row>
    <row r="119" spans="3:22">
      <c r="G119" s="2"/>
      <c r="I119" s="2"/>
      <c r="L119" s="2"/>
      <c r="N119" s="2"/>
      <c r="P119" s="2"/>
      <c r="R119" s="2"/>
      <c r="T119" s="2"/>
      <c r="V119" s="2"/>
    </row>
    <row r="120" spans="3:22">
      <c r="G120" s="2"/>
      <c r="I120" s="2"/>
      <c r="L120" s="2"/>
      <c r="N120" s="2"/>
      <c r="P120" s="2"/>
      <c r="R120" s="2"/>
      <c r="T120" s="2"/>
      <c r="V120" s="2"/>
    </row>
    <row r="121" spans="3:22">
      <c r="G121" s="2"/>
      <c r="I121" s="2"/>
      <c r="L121" s="2"/>
      <c r="N121" s="2"/>
      <c r="P121" s="2"/>
      <c r="R121" s="2"/>
      <c r="T121" s="2"/>
      <c r="V121" s="2"/>
    </row>
    <row r="122" spans="3:22">
      <c r="G122" s="2"/>
      <c r="I122" s="2"/>
      <c r="L122" s="2"/>
      <c r="N122" s="2"/>
      <c r="P122" s="2"/>
      <c r="R122" s="2"/>
      <c r="T122" s="2"/>
      <c r="V122" s="2"/>
    </row>
    <row r="123" spans="3:22">
      <c r="G123" s="2"/>
      <c r="I123" s="2"/>
      <c r="L123" s="2"/>
      <c r="N123" s="2"/>
      <c r="P123" s="2"/>
      <c r="R123" s="2"/>
      <c r="T123" s="2"/>
      <c r="V123" s="2"/>
    </row>
    <row r="124" spans="3:22">
      <c r="G124" s="2"/>
      <c r="I124" s="2"/>
      <c r="L124" s="2"/>
      <c r="N124" s="2"/>
      <c r="P124" s="2"/>
      <c r="R124" s="2"/>
      <c r="T124" s="2"/>
      <c r="V124" s="2"/>
    </row>
    <row r="125" spans="3:22">
      <c r="G125" s="2"/>
      <c r="I125" s="2"/>
      <c r="L125" s="2"/>
      <c r="N125" s="2"/>
      <c r="P125" s="2"/>
      <c r="R125" s="2"/>
      <c r="T125" s="2"/>
      <c r="V125" s="2"/>
    </row>
    <row r="126" spans="3:22">
      <c r="G126" s="2"/>
      <c r="I126" s="2"/>
      <c r="L126" s="2"/>
      <c r="N126" s="2"/>
      <c r="P126" s="2"/>
      <c r="R126" s="2"/>
      <c r="T126" s="2"/>
      <c r="V126" s="2"/>
    </row>
    <row r="127" spans="3:22">
      <c r="G127" s="2"/>
      <c r="I127" s="2"/>
      <c r="L127" s="2"/>
      <c r="N127" s="2"/>
      <c r="P127" s="2"/>
      <c r="R127" s="2"/>
      <c r="T127" s="2"/>
      <c r="V127" s="2"/>
    </row>
    <row r="128" spans="3:22">
      <c r="G128" s="2"/>
      <c r="I128" s="2"/>
      <c r="L128" s="2"/>
      <c r="N128" s="2"/>
      <c r="P128" s="2"/>
      <c r="R128" s="2"/>
      <c r="T128" s="2"/>
      <c r="V128" s="2"/>
    </row>
    <row r="129" spans="7:22">
      <c r="G129" s="2"/>
      <c r="I129" s="2"/>
      <c r="L129" s="2"/>
      <c r="N129" s="2"/>
      <c r="P129" s="2"/>
      <c r="R129" s="2"/>
      <c r="T129" s="2"/>
      <c r="V129" s="2"/>
    </row>
    <row r="130" spans="7:22">
      <c r="G130" s="2"/>
      <c r="I130" s="2"/>
      <c r="L130" s="2"/>
      <c r="N130" s="2"/>
      <c r="P130" s="2"/>
      <c r="R130" s="2"/>
      <c r="T130" s="2"/>
      <c r="V130" s="2"/>
    </row>
    <row r="131" spans="7:22">
      <c r="G131" s="2"/>
      <c r="I131" s="2"/>
      <c r="L131" s="2"/>
      <c r="N131" s="2"/>
      <c r="P131" s="2"/>
      <c r="R131" s="2"/>
      <c r="T131" s="2"/>
      <c r="V131" s="2"/>
    </row>
    <row r="132" spans="7:22">
      <c r="G132" s="2"/>
      <c r="I132" s="2"/>
      <c r="L132" s="2"/>
      <c r="N132" s="2"/>
      <c r="P132" s="2"/>
      <c r="R132" s="2"/>
      <c r="T132" s="2"/>
      <c r="V132" s="2"/>
    </row>
    <row r="133" spans="7:22">
      <c r="G133" s="2"/>
      <c r="I133" s="2"/>
      <c r="L133" s="2"/>
      <c r="N133" s="2"/>
      <c r="P133" s="2"/>
      <c r="R133" s="2"/>
      <c r="T133" s="2"/>
      <c r="V133" s="2"/>
    </row>
    <row r="134" spans="7:22">
      <c r="G134" s="2"/>
      <c r="I134" s="2"/>
      <c r="L134" s="2"/>
      <c r="N134" s="2"/>
      <c r="P134" s="2"/>
      <c r="R134" s="2"/>
      <c r="T134" s="2"/>
      <c r="V134" s="2"/>
    </row>
    <row r="135" spans="7:22">
      <c r="G135" s="2"/>
      <c r="I135" s="2"/>
      <c r="L135" s="2"/>
      <c r="N135" s="2"/>
      <c r="P135" s="2"/>
      <c r="R135" s="2"/>
      <c r="T135" s="2"/>
      <c r="V135" s="2"/>
    </row>
    <row r="136" spans="7:22">
      <c r="G136" s="2"/>
      <c r="I136" s="2"/>
      <c r="L136" s="2"/>
      <c r="N136" s="2"/>
      <c r="P136" s="2"/>
      <c r="R136" s="2"/>
      <c r="T136" s="2"/>
      <c r="V136" s="2"/>
    </row>
    <row r="137" spans="7:22">
      <c r="G137" s="2"/>
      <c r="I137" s="2"/>
      <c r="N137" s="2"/>
      <c r="P137" s="2"/>
      <c r="R137" s="2"/>
      <c r="T137" s="2"/>
      <c r="V137" s="2"/>
    </row>
    <row r="138" spans="7:22">
      <c r="G138" s="2"/>
      <c r="I138" s="2"/>
      <c r="N138" s="2"/>
      <c r="P138" s="2"/>
      <c r="R138" s="2"/>
      <c r="T138" s="2"/>
      <c r="V138" s="2"/>
    </row>
    <row r="139" spans="7:22">
      <c r="G139" s="2"/>
      <c r="I139" s="2"/>
      <c r="N139" s="2"/>
      <c r="P139" s="2"/>
      <c r="R139" s="2"/>
      <c r="T139" s="2"/>
      <c r="V139" s="2"/>
    </row>
    <row r="140" spans="7:22">
      <c r="G140" s="2"/>
      <c r="I140" s="2"/>
      <c r="T140" s="2"/>
      <c r="V140" s="2"/>
    </row>
    <row r="141" spans="7:22">
      <c r="G141" s="2"/>
      <c r="H141">
        <v>0</v>
      </c>
      <c r="I141" s="2">
        <v>0</v>
      </c>
      <c r="T141" s="2"/>
      <c r="V141" s="2"/>
    </row>
    <row r="142" spans="7:22">
      <c r="G142" s="2"/>
      <c r="T142" s="2"/>
      <c r="V142" s="2"/>
    </row>
    <row r="143" spans="7:22">
      <c r="G143" s="2"/>
      <c r="T143" s="2"/>
      <c r="V143" s="2"/>
    </row>
    <row r="144" spans="7:22">
      <c r="G144" s="2"/>
      <c r="T144" s="2"/>
      <c r="V144" s="2"/>
    </row>
    <row r="145" spans="7:22">
      <c r="G145" s="2"/>
      <c r="T145" s="2"/>
      <c r="V145" s="2"/>
    </row>
    <row r="146" spans="7:22">
      <c r="G146" s="2"/>
    </row>
    <row r="147" spans="7:22">
      <c r="G147" s="2"/>
      <c r="I147" s="2"/>
      <c r="L147" s="2"/>
      <c r="N147" s="2"/>
      <c r="R147" s="2"/>
      <c r="T147" s="2"/>
      <c r="V147" s="2"/>
    </row>
    <row r="148" spans="7:22">
      <c r="G148" s="2"/>
      <c r="I148" s="2"/>
      <c r="L148" s="2"/>
      <c r="N148" s="2"/>
      <c r="R148" s="2"/>
      <c r="T148" s="2"/>
      <c r="V148" s="2"/>
    </row>
    <row r="149" spans="7:22">
      <c r="G149" s="2"/>
      <c r="I149" s="2"/>
      <c r="L149" s="2"/>
      <c r="N149" s="2"/>
      <c r="P149" s="2"/>
      <c r="R149" s="2"/>
      <c r="T149" s="2"/>
      <c r="V149" s="2"/>
    </row>
    <row r="150" spans="7:22">
      <c r="G150" s="2"/>
      <c r="R150" s="2"/>
    </row>
    <row r="151" spans="7:22">
      <c r="G151" s="2"/>
      <c r="I151" s="2"/>
      <c r="L151" s="2"/>
      <c r="N151" s="2"/>
      <c r="P151" s="2"/>
      <c r="R151" s="2"/>
      <c r="T151" s="2"/>
      <c r="V151" s="2"/>
    </row>
    <row r="152" spans="7:22">
      <c r="G152" s="2"/>
      <c r="I152" s="2"/>
      <c r="L152" s="2"/>
      <c r="N152" s="2"/>
      <c r="P152" s="2"/>
      <c r="R152" s="2"/>
      <c r="T152" s="2"/>
      <c r="V152" s="2"/>
    </row>
    <row r="153" spans="7:22">
      <c r="G153" s="2"/>
      <c r="I153" s="2"/>
      <c r="L153" s="2"/>
      <c r="N153" s="2"/>
      <c r="P153" s="2"/>
      <c r="R153" s="2"/>
      <c r="T153" s="2"/>
      <c r="V153" s="2"/>
    </row>
    <row r="154" spans="7:22">
      <c r="G154" s="2"/>
      <c r="I154" s="2"/>
      <c r="L154" s="2"/>
      <c r="N154" s="2"/>
      <c r="P154" s="2"/>
      <c r="R154" s="2"/>
      <c r="T154" s="2"/>
      <c r="V154" s="2"/>
    </row>
    <row r="155" spans="7:22">
      <c r="G155" s="2"/>
      <c r="I155" s="2"/>
    </row>
    <row r="156" spans="7:22">
      <c r="G156" s="2"/>
      <c r="I156" s="2"/>
      <c r="L156" s="2"/>
      <c r="N156" s="2"/>
      <c r="P156" s="2"/>
      <c r="R156" s="2"/>
      <c r="T156" s="2"/>
      <c r="V156" s="2"/>
    </row>
    <row r="157" spans="7:22">
      <c r="G157" s="2"/>
    </row>
    <row r="158" spans="7:22">
      <c r="G158" s="2"/>
      <c r="I158" s="2"/>
      <c r="L158" s="2"/>
      <c r="N158" s="2"/>
      <c r="P158" s="2"/>
      <c r="R158" s="2"/>
      <c r="T158" s="2"/>
      <c r="V158" s="2"/>
    </row>
    <row r="159" spans="7:22">
      <c r="G159" s="2"/>
      <c r="I159" s="2"/>
    </row>
    <row r="160" spans="7:22">
      <c r="G160" s="2"/>
      <c r="I160" s="2"/>
      <c r="L160" s="2"/>
      <c r="N160" s="2"/>
      <c r="P160" s="2"/>
      <c r="R160" s="2"/>
      <c r="T160" s="2"/>
      <c r="V160" s="2"/>
    </row>
    <row r="161" spans="7:22">
      <c r="G161" s="2"/>
      <c r="I161" s="2"/>
      <c r="L161" s="2"/>
      <c r="N161" s="2"/>
      <c r="P161" s="2"/>
      <c r="R161" s="2"/>
      <c r="T161" s="2"/>
      <c r="V161" s="2"/>
    </row>
    <row r="162" spans="7:22">
      <c r="G162" s="2"/>
      <c r="I162" s="2"/>
      <c r="L162" s="2"/>
      <c r="N162" s="2"/>
      <c r="P162" s="2"/>
      <c r="R162" s="2"/>
      <c r="T162" s="2"/>
      <c r="V162" s="2"/>
    </row>
    <row r="163" spans="7:22">
      <c r="G163" s="2"/>
      <c r="I163" s="2"/>
    </row>
    <row r="164" spans="7:22">
      <c r="G164" s="2"/>
      <c r="I164" s="2"/>
      <c r="L164" s="2"/>
      <c r="N164" s="2"/>
      <c r="R164" s="2"/>
      <c r="T164" s="2"/>
      <c r="V164" s="2"/>
    </row>
    <row r="165" spans="7:22">
      <c r="G165" s="2"/>
      <c r="I165" s="2"/>
      <c r="L165" s="2"/>
      <c r="N165" s="2"/>
      <c r="R165" s="2"/>
      <c r="T165" s="2"/>
      <c r="V165" s="2"/>
    </row>
    <row r="166" spans="7:22">
      <c r="G166" s="2"/>
      <c r="I166" s="2"/>
      <c r="L166" s="2"/>
      <c r="N166" s="2"/>
      <c r="R166" s="2"/>
      <c r="T166" s="2"/>
      <c r="V166" s="2"/>
    </row>
    <row r="167" spans="7:22">
      <c r="G167" s="2"/>
      <c r="I167" s="2"/>
    </row>
    <row r="168" spans="7:22">
      <c r="G168" s="2"/>
      <c r="I168" s="2"/>
      <c r="L168" s="2"/>
      <c r="N168" s="2"/>
      <c r="R168" s="2"/>
      <c r="T168" s="2"/>
      <c r="V168" s="2"/>
    </row>
    <row r="169" spans="7:22">
      <c r="G169" s="2"/>
      <c r="I169" s="2"/>
      <c r="L169" s="2"/>
      <c r="N169" s="2"/>
      <c r="P169" s="2"/>
      <c r="R169" s="2"/>
      <c r="T169" s="2"/>
      <c r="V169" s="2"/>
    </row>
    <row r="170" spans="7:22">
      <c r="G170" s="2"/>
      <c r="I170" s="2"/>
      <c r="L170" s="2"/>
      <c r="N170" s="2"/>
    </row>
    <row r="171" spans="7:22">
      <c r="G171" s="2"/>
      <c r="I171" s="2"/>
    </row>
    <row r="172" spans="7:22">
      <c r="G172" s="2"/>
      <c r="I172" s="2"/>
      <c r="R172" s="2"/>
      <c r="T172" s="2"/>
      <c r="V172" s="2"/>
    </row>
    <row r="173" spans="7:22">
      <c r="G173" s="2"/>
      <c r="I173" s="2"/>
      <c r="R173" s="2"/>
      <c r="T173" s="2"/>
      <c r="V173" s="2"/>
    </row>
    <row r="174" spans="7:22">
      <c r="G174" s="2"/>
      <c r="I174" s="2"/>
    </row>
    <row r="175" spans="7:22">
      <c r="G175" s="2"/>
      <c r="I175" s="2"/>
      <c r="L175" s="2"/>
      <c r="N175" s="2"/>
      <c r="R175" s="2"/>
      <c r="T175" s="2"/>
      <c r="V175" s="2"/>
    </row>
    <row r="176" spans="7:22">
      <c r="G176" s="2"/>
      <c r="I176" s="2"/>
      <c r="R176" s="2"/>
      <c r="T176" s="2"/>
      <c r="V176" s="2"/>
    </row>
    <row r="177" spans="7:20">
      <c r="G177" s="2"/>
      <c r="I177" s="2"/>
      <c r="R177" s="2"/>
      <c r="T177" s="2"/>
    </row>
    <row r="178" spans="7:20">
      <c r="G17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343"/>
  <sheetViews>
    <sheetView showGridLines="0" zoomScale="28" zoomScaleNormal="100" workbookViewId="0">
      <pane ySplit="2" topLeftCell="A138" activePane="bottomLeft" state="frozen"/>
      <selection pane="bottomLeft" activeCell="O172" sqref="O172"/>
    </sheetView>
  </sheetViews>
  <sheetFormatPr defaultColWidth="8.875" defaultRowHeight="15.75"/>
  <cols>
    <col min="3" max="3" width="32.75" bestFit="1" customWidth="1"/>
  </cols>
  <sheetData>
    <row r="1" spans="2:22">
      <c r="D1" s="2"/>
      <c r="I1" s="2"/>
      <c r="J1" s="2"/>
    </row>
    <row r="2" spans="2:22" ht="110.25">
      <c r="B2" s="17" t="s">
        <v>104</v>
      </c>
      <c r="C2" s="18" t="s">
        <v>105</v>
      </c>
      <c r="D2" s="19" t="s">
        <v>8</v>
      </c>
      <c r="E2" s="19" t="s">
        <v>252</v>
      </c>
      <c r="F2" s="19" t="s">
        <v>253</v>
      </c>
      <c r="G2" s="19" t="s">
        <v>254</v>
      </c>
      <c r="H2" s="19" t="s">
        <v>255</v>
      </c>
      <c r="I2" s="20" t="s">
        <v>256</v>
      </c>
      <c r="J2" s="20" t="s">
        <v>105</v>
      </c>
      <c r="K2" s="42"/>
      <c r="L2" s="8" t="s">
        <v>257</v>
      </c>
      <c r="M2" s="4"/>
      <c r="N2" s="4"/>
      <c r="O2" s="4"/>
      <c r="P2" s="4"/>
      <c r="Q2" s="4"/>
      <c r="R2" s="4"/>
      <c r="S2" s="4"/>
      <c r="T2" s="4"/>
      <c r="U2" s="4"/>
      <c r="V2" s="4"/>
    </row>
    <row r="3" spans="2:22">
      <c r="B3" s="43" t="s">
        <v>110</v>
      </c>
      <c r="C3" s="44"/>
      <c r="D3" s="45"/>
      <c r="E3" s="46"/>
      <c r="F3" s="47"/>
      <c r="G3" s="45"/>
      <c r="H3" s="45"/>
      <c r="I3" s="48"/>
      <c r="J3" s="48"/>
      <c r="K3" s="42"/>
      <c r="L3" s="4"/>
      <c r="M3" s="4"/>
      <c r="N3" s="4"/>
      <c r="O3" s="4"/>
      <c r="P3" s="4"/>
      <c r="Q3" s="4"/>
      <c r="R3" s="4"/>
      <c r="S3" s="4"/>
      <c r="T3" s="4"/>
      <c r="U3" s="4"/>
      <c r="V3" s="4"/>
    </row>
    <row r="4" spans="2:22">
      <c r="B4" s="49" t="s">
        <v>110</v>
      </c>
      <c r="C4" s="43" t="s">
        <v>22</v>
      </c>
      <c r="D4" s="50" t="s">
        <v>115</v>
      </c>
      <c r="E4" s="51">
        <v>2.2690000000000001</v>
      </c>
      <c r="F4" s="52">
        <v>2.74</v>
      </c>
      <c r="G4" s="49">
        <v>2.2690000000000001</v>
      </c>
      <c r="H4" s="49">
        <v>0.47099999999999997</v>
      </c>
      <c r="I4" s="50"/>
      <c r="J4" s="50" t="s">
        <v>258</v>
      </c>
      <c r="K4" s="53"/>
      <c r="L4" s="6" t="s">
        <v>259</v>
      </c>
      <c r="M4" s="4"/>
      <c r="N4" s="4"/>
      <c r="O4" s="4"/>
      <c r="P4" s="4"/>
      <c r="Q4" s="4"/>
      <c r="R4" s="4"/>
      <c r="S4" s="4"/>
      <c r="T4" s="4"/>
      <c r="U4" s="4"/>
      <c r="V4" s="4"/>
    </row>
    <row r="5" spans="2:22">
      <c r="B5" s="49"/>
      <c r="C5" s="43" t="s">
        <v>260</v>
      </c>
      <c r="D5" s="50" t="s">
        <v>115</v>
      </c>
      <c r="E5" s="51">
        <v>2.2999999999999998</v>
      </c>
      <c r="F5" s="52">
        <v>2.8</v>
      </c>
      <c r="G5" s="49">
        <v>2.2999999999999998</v>
      </c>
      <c r="H5" s="49">
        <v>0.5</v>
      </c>
      <c r="I5" s="50"/>
      <c r="J5" s="50" t="s">
        <v>261</v>
      </c>
      <c r="K5" s="53"/>
      <c r="L5" s="7" t="s">
        <v>262</v>
      </c>
      <c r="M5" s="4"/>
      <c r="N5" s="4"/>
      <c r="O5" s="4"/>
      <c r="P5" s="4"/>
      <c r="Q5" s="4"/>
      <c r="R5" s="4"/>
      <c r="S5" s="4"/>
      <c r="T5" s="4"/>
      <c r="U5" s="4"/>
      <c r="V5" s="4"/>
    </row>
    <row r="6" spans="2:22">
      <c r="B6" s="49"/>
      <c r="C6" s="43" t="s">
        <v>263</v>
      </c>
      <c r="D6" s="50" t="s">
        <v>115</v>
      </c>
      <c r="E6" s="51">
        <v>2.42</v>
      </c>
      <c r="F6" s="52">
        <v>2.88</v>
      </c>
      <c r="G6" s="49">
        <v>2.42</v>
      </c>
      <c r="H6" s="49">
        <v>0.46</v>
      </c>
      <c r="I6" s="50"/>
      <c r="J6" s="50" t="s">
        <v>261</v>
      </c>
      <c r="K6" s="53"/>
      <c r="L6" s="4"/>
      <c r="M6" s="4"/>
      <c r="N6" s="4"/>
      <c r="O6" s="4"/>
      <c r="P6" s="4"/>
      <c r="Q6" s="4"/>
      <c r="R6" s="4"/>
      <c r="S6" s="4"/>
      <c r="T6" s="4"/>
      <c r="U6" s="4"/>
      <c r="V6" s="4"/>
    </row>
    <row r="7" spans="2:22">
      <c r="B7" s="49"/>
      <c r="C7" s="43" t="s">
        <v>264</v>
      </c>
      <c r="D7" s="50" t="s">
        <v>115</v>
      </c>
      <c r="E7" s="51">
        <v>0.373</v>
      </c>
      <c r="F7" s="52">
        <v>1.083</v>
      </c>
      <c r="G7" s="49">
        <v>0.373</v>
      </c>
      <c r="H7" s="49">
        <v>0.71</v>
      </c>
      <c r="I7" s="50"/>
      <c r="J7" s="50" t="s">
        <v>258</v>
      </c>
      <c r="K7" s="53"/>
      <c r="L7" s="4"/>
      <c r="M7" s="4"/>
      <c r="N7" s="4"/>
      <c r="O7" s="4"/>
      <c r="P7" s="4"/>
      <c r="Q7" s="4"/>
      <c r="R7" s="4"/>
      <c r="S7" s="4"/>
      <c r="T7" s="4"/>
      <c r="U7" s="4"/>
      <c r="V7" s="4"/>
    </row>
    <row r="8" spans="2:22">
      <c r="B8" s="49"/>
      <c r="C8" s="43" t="s">
        <v>265</v>
      </c>
      <c r="D8" s="50" t="s">
        <v>115</v>
      </c>
      <c r="E8" s="51">
        <v>0</v>
      </c>
      <c r="F8" s="52">
        <v>1.24</v>
      </c>
      <c r="G8" s="49">
        <v>0</v>
      </c>
      <c r="H8" s="49">
        <v>1.24</v>
      </c>
      <c r="I8" s="50"/>
      <c r="J8" s="50" t="s">
        <v>261</v>
      </c>
      <c r="K8" s="53"/>
      <c r="L8" s="6" t="s">
        <v>266</v>
      </c>
      <c r="M8" s="4"/>
      <c r="N8" s="4"/>
      <c r="O8" s="4"/>
      <c r="P8" s="4"/>
      <c r="Q8" s="4"/>
      <c r="R8" s="4"/>
      <c r="S8" s="4"/>
      <c r="T8" s="4"/>
      <c r="U8" s="4"/>
      <c r="V8" s="4"/>
    </row>
    <row r="9" spans="2:22">
      <c r="B9" s="49"/>
      <c r="C9" s="43" t="s">
        <v>267</v>
      </c>
      <c r="D9" s="50" t="s">
        <v>115</v>
      </c>
      <c r="E9" s="51">
        <v>0</v>
      </c>
      <c r="F9" s="52">
        <v>2.1859999999999999</v>
      </c>
      <c r="G9" s="49"/>
      <c r="H9" s="49"/>
      <c r="I9" s="50"/>
      <c r="J9" s="50" t="s">
        <v>268</v>
      </c>
      <c r="K9" s="53"/>
      <c r="L9" s="4" t="s">
        <v>269</v>
      </c>
      <c r="M9" s="4"/>
      <c r="N9" s="4"/>
      <c r="O9" s="4"/>
      <c r="P9" s="4"/>
      <c r="Q9" s="4"/>
      <c r="R9" s="4"/>
      <c r="S9" s="4"/>
      <c r="T9" s="4"/>
      <c r="U9" s="4"/>
      <c r="V9" s="4"/>
    </row>
    <row r="10" spans="2:22">
      <c r="B10" s="49"/>
      <c r="C10" s="43" t="s">
        <v>270</v>
      </c>
      <c r="D10" s="50" t="s">
        <v>115</v>
      </c>
      <c r="E10" s="51">
        <v>0</v>
      </c>
      <c r="F10" s="52">
        <v>1.39</v>
      </c>
      <c r="G10" s="49"/>
      <c r="H10" s="49"/>
      <c r="I10" s="50"/>
      <c r="J10" s="50" t="s">
        <v>268</v>
      </c>
      <c r="K10" s="53"/>
      <c r="L10" s="4" t="s">
        <v>271</v>
      </c>
      <c r="M10" s="4"/>
      <c r="N10" s="4"/>
      <c r="O10" s="4"/>
      <c r="P10" s="4"/>
      <c r="Q10" s="4"/>
      <c r="R10" s="4"/>
      <c r="S10" s="4"/>
      <c r="T10" s="4"/>
      <c r="U10" s="4"/>
      <c r="V10" s="4"/>
    </row>
    <row r="11" spans="2:22">
      <c r="B11" s="49"/>
      <c r="C11" s="43" t="s">
        <v>272</v>
      </c>
      <c r="D11" s="50" t="s">
        <v>115</v>
      </c>
      <c r="E11" s="51">
        <v>0</v>
      </c>
      <c r="F11" s="52">
        <v>0.91400000000000003</v>
      </c>
      <c r="G11" s="49"/>
      <c r="H11" s="49"/>
      <c r="I11" s="50"/>
      <c r="J11" s="50" t="s">
        <v>268</v>
      </c>
      <c r="K11" s="53"/>
      <c r="L11" s="4" t="s">
        <v>273</v>
      </c>
      <c r="M11" s="4"/>
      <c r="N11" s="4"/>
      <c r="O11" s="4"/>
      <c r="P11" s="4"/>
      <c r="Q11" s="4"/>
      <c r="R11" s="4"/>
      <c r="S11" s="4"/>
      <c r="T11" s="4"/>
      <c r="U11" s="4"/>
      <c r="V11" s="4"/>
    </row>
    <row r="12" spans="2:22">
      <c r="B12" s="49"/>
      <c r="C12" s="43" t="s">
        <v>23</v>
      </c>
      <c r="D12" s="50" t="s">
        <v>115</v>
      </c>
      <c r="E12" s="51">
        <v>2.6059999999999999</v>
      </c>
      <c r="F12" s="52">
        <v>3.23</v>
      </c>
      <c r="G12" s="49">
        <v>2.6059999999999999</v>
      </c>
      <c r="H12" s="49">
        <v>0.624</v>
      </c>
      <c r="I12" s="50"/>
      <c r="J12" s="50" t="s">
        <v>258</v>
      </c>
      <c r="L12" s="4"/>
      <c r="M12" s="4"/>
      <c r="N12" s="4"/>
      <c r="O12" s="4"/>
      <c r="P12" s="4"/>
      <c r="Q12" s="4"/>
      <c r="R12" s="4"/>
      <c r="S12" s="4"/>
      <c r="T12" s="4"/>
      <c r="U12" s="4"/>
      <c r="V12" s="4"/>
    </row>
    <row r="13" spans="2:22">
      <c r="B13" s="49"/>
      <c r="C13" s="43" t="s">
        <v>274</v>
      </c>
      <c r="D13" s="50" t="s">
        <v>115</v>
      </c>
      <c r="E13" s="51">
        <v>2.58</v>
      </c>
      <c r="F13" s="52">
        <v>3.2</v>
      </c>
      <c r="G13" s="49">
        <v>2.58</v>
      </c>
      <c r="H13" s="49">
        <v>0.62</v>
      </c>
      <c r="I13" s="50"/>
      <c r="J13" s="50" t="s">
        <v>261</v>
      </c>
      <c r="L13" s="6" t="s">
        <v>275</v>
      </c>
      <c r="M13" s="4"/>
      <c r="N13" s="4"/>
      <c r="O13" s="4"/>
      <c r="P13" s="4"/>
      <c r="Q13" s="4"/>
      <c r="R13" s="4"/>
      <c r="S13" s="4"/>
      <c r="T13" s="4"/>
      <c r="U13" s="4"/>
      <c r="V13" s="4"/>
    </row>
    <row r="14" spans="2:22">
      <c r="B14" s="49"/>
      <c r="C14" s="43" t="s">
        <v>125</v>
      </c>
      <c r="D14" s="50" t="s">
        <v>115</v>
      </c>
      <c r="E14" s="51">
        <v>2.67</v>
      </c>
      <c r="F14" s="52">
        <v>3.24</v>
      </c>
      <c r="G14" s="49">
        <v>2.67</v>
      </c>
      <c r="H14" s="49">
        <v>0.56999999999999995</v>
      </c>
      <c r="I14" s="50"/>
      <c r="J14" s="50" t="s">
        <v>261</v>
      </c>
      <c r="K14" s="53"/>
      <c r="L14" s="4" t="s">
        <v>276</v>
      </c>
      <c r="M14" s="4"/>
      <c r="N14" s="4"/>
      <c r="O14" s="4"/>
      <c r="P14" s="4"/>
      <c r="Q14" s="4"/>
      <c r="R14" s="4"/>
      <c r="S14" s="4"/>
      <c r="T14" s="4"/>
      <c r="U14" s="4"/>
      <c r="V14" s="4"/>
    </row>
    <row r="15" spans="2:22">
      <c r="B15" s="49"/>
      <c r="C15" s="43" t="s">
        <v>277</v>
      </c>
      <c r="D15" s="50" t="s">
        <v>115</v>
      </c>
      <c r="E15" s="51">
        <v>2.4E-2</v>
      </c>
      <c r="F15" s="52">
        <v>3.1539999999999999</v>
      </c>
      <c r="G15" s="49">
        <v>2.4E-2</v>
      </c>
      <c r="H15" s="49">
        <v>3.13</v>
      </c>
      <c r="I15" s="50"/>
      <c r="J15" s="50" t="s">
        <v>258</v>
      </c>
      <c r="K15" s="53"/>
      <c r="L15" s="4" t="s">
        <v>278</v>
      </c>
      <c r="M15" s="4"/>
      <c r="N15" s="4"/>
      <c r="O15" s="4"/>
      <c r="P15" s="4"/>
      <c r="Q15" s="4"/>
      <c r="R15" s="4"/>
      <c r="S15" s="4"/>
      <c r="T15" s="4"/>
      <c r="U15" s="4"/>
      <c r="V15" s="4"/>
    </row>
    <row r="16" spans="2:22">
      <c r="B16" s="49"/>
      <c r="C16" s="43" t="s">
        <v>279</v>
      </c>
      <c r="D16" s="50" t="s">
        <v>115</v>
      </c>
      <c r="E16" s="51">
        <v>0</v>
      </c>
      <c r="F16" s="52">
        <v>1.92</v>
      </c>
      <c r="G16" s="49">
        <v>0</v>
      </c>
      <c r="H16" s="49">
        <v>1.92</v>
      </c>
      <c r="I16" s="50"/>
      <c r="J16" s="50" t="s">
        <v>261</v>
      </c>
      <c r="K16" s="53"/>
      <c r="L16" s="4" t="s">
        <v>280</v>
      </c>
      <c r="M16" s="4"/>
      <c r="N16" s="4"/>
      <c r="O16" s="4"/>
      <c r="P16" s="4"/>
      <c r="Q16" s="4"/>
      <c r="R16" s="4"/>
      <c r="S16" s="4"/>
      <c r="T16" s="4"/>
      <c r="U16" s="4"/>
      <c r="V16" s="4"/>
    </row>
    <row r="17" spans="2:22">
      <c r="B17" s="49"/>
      <c r="C17" s="43" t="s">
        <v>281</v>
      </c>
      <c r="D17" s="50" t="s">
        <v>115</v>
      </c>
      <c r="E17" s="51">
        <v>0</v>
      </c>
      <c r="F17" s="52">
        <v>0.34499999999999997</v>
      </c>
      <c r="G17" s="49">
        <v>0</v>
      </c>
      <c r="H17" s="49">
        <v>0.34499999999999997</v>
      </c>
      <c r="I17" s="50"/>
      <c r="J17" s="50" t="s">
        <v>268</v>
      </c>
      <c r="K17" s="53"/>
      <c r="L17" s="4" t="s">
        <v>282</v>
      </c>
      <c r="M17" s="4"/>
      <c r="N17" s="4"/>
      <c r="O17" s="4"/>
      <c r="P17" s="4"/>
      <c r="Q17" s="4"/>
      <c r="R17" s="4"/>
      <c r="S17" s="4"/>
      <c r="T17" s="4"/>
      <c r="U17" s="4"/>
      <c r="V17" s="4"/>
    </row>
    <row r="18" spans="2:22">
      <c r="B18" s="49"/>
      <c r="C18" s="43" t="s">
        <v>138</v>
      </c>
      <c r="D18" s="50" t="s">
        <v>115</v>
      </c>
      <c r="E18" s="51">
        <v>0</v>
      </c>
      <c r="F18" s="52">
        <v>1.1359999999999999</v>
      </c>
      <c r="G18" s="49">
        <v>0</v>
      </c>
      <c r="H18" s="49">
        <v>1.1359999999999999</v>
      </c>
      <c r="I18" s="50"/>
      <c r="J18" s="50" t="s">
        <v>258</v>
      </c>
      <c r="K18" s="53"/>
      <c r="L18" s="4" t="s">
        <v>283</v>
      </c>
      <c r="M18" s="4"/>
      <c r="N18" s="4"/>
      <c r="O18" s="4"/>
      <c r="P18" s="4"/>
      <c r="Q18" s="4"/>
      <c r="R18" s="4"/>
      <c r="S18" s="4"/>
      <c r="T18" s="4"/>
      <c r="U18" s="4"/>
      <c r="V18" s="4"/>
    </row>
    <row r="19" spans="2:22">
      <c r="B19" s="49"/>
      <c r="C19" s="43" t="s">
        <v>132</v>
      </c>
      <c r="D19" s="50" t="s">
        <v>115</v>
      </c>
      <c r="E19" s="51">
        <v>1.61</v>
      </c>
      <c r="F19" s="52">
        <v>1.806</v>
      </c>
      <c r="G19" s="49">
        <v>1.61</v>
      </c>
      <c r="H19" s="49">
        <v>0.19600000000000001</v>
      </c>
      <c r="I19" s="50"/>
      <c r="J19" s="50" t="s">
        <v>258</v>
      </c>
      <c r="K19" s="53"/>
      <c r="L19" s="4" t="s">
        <v>284</v>
      </c>
      <c r="M19" s="4"/>
      <c r="N19" s="4"/>
      <c r="O19" s="4"/>
      <c r="P19" s="4"/>
      <c r="Q19" s="4"/>
      <c r="R19" s="4"/>
      <c r="S19" s="4"/>
      <c r="T19" s="4"/>
      <c r="U19" s="4"/>
      <c r="V19" s="4"/>
    </row>
    <row r="20" spans="2:22">
      <c r="B20" s="49"/>
      <c r="C20" s="43" t="s">
        <v>285</v>
      </c>
      <c r="D20" s="50" t="s">
        <v>115</v>
      </c>
      <c r="E20" s="51">
        <v>1.7</v>
      </c>
      <c r="F20" s="52">
        <v>1.9</v>
      </c>
      <c r="G20" s="49">
        <v>1.7</v>
      </c>
      <c r="H20" s="49">
        <v>0.2</v>
      </c>
      <c r="I20" s="50"/>
      <c r="J20" s="50" t="s">
        <v>261</v>
      </c>
      <c r="L20" s="4"/>
      <c r="M20" s="4"/>
      <c r="N20" s="4"/>
      <c r="O20" s="4"/>
      <c r="P20" s="4"/>
      <c r="Q20" s="4"/>
      <c r="R20" s="4"/>
      <c r="S20" s="4"/>
      <c r="T20" s="4"/>
      <c r="U20" s="4"/>
      <c r="V20" s="4"/>
    </row>
    <row r="21" spans="2:22">
      <c r="B21" s="49"/>
      <c r="C21" s="43" t="s">
        <v>286</v>
      </c>
      <c r="D21" s="50" t="s">
        <v>37</v>
      </c>
      <c r="E21" s="51">
        <v>2.7</v>
      </c>
      <c r="F21" s="52">
        <v>3.37</v>
      </c>
      <c r="G21" s="49">
        <v>2.7</v>
      </c>
      <c r="H21" s="49">
        <v>0.67</v>
      </c>
      <c r="I21" s="50"/>
      <c r="J21" s="50" t="s">
        <v>261</v>
      </c>
      <c r="L21" s="4"/>
      <c r="M21" s="4"/>
      <c r="N21" s="4"/>
      <c r="O21" s="4"/>
      <c r="P21" s="4"/>
      <c r="Q21" s="4"/>
      <c r="R21" s="4"/>
      <c r="S21" s="4"/>
      <c r="T21" s="4"/>
      <c r="U21" s="4"/>
      <c r="V21" s="4"/>
    </row>
    <row r="22" spans="2:22">
      <c r="B22" s="49"/>
      <c r="C22" s="43" t="s">
        <v>287</v>
      </c>
      <c r="D22" s="50" t="s">
        <v>37</v>
      </c>
      <c r="E22" s="51">
        <v>2.234</v>
      </c>
      <c r="F22" s="52">
        <v>2.7280000000000002</v>
      </c>
      <c r="G22" s="49">
        <v>2.234</v>
      </c>
      <c r="H22" s="49">
        <v>0.49399999999999999</v>
      </c>
      <c r="I22" s="50"/>
      <c r="J22" s="50" t="s">
        <v>258</v>
      </c>
      <c r="L22" s="6" t="s">
        <v>288</v>
      </c>
      <c r="M22" s="4"/>
      <c r="N22" s="4"/>
      <c r="O22" s="4"/>
      <c r="P22" s="4"/>
      <c r="Q22" s="4"/>
      <c r="R22" s="4"/>
      <c r="S22" s="4"/>
      <c r="T22" s="4"/>
      <c r="U22" s="4"/>
      <c r="V22" s="4"/>
    </row>
    <row r="23" spans="2:22">
      <c r="B23" s="49"/>
      <c r="C23" s="43" t="s">
        <v>289</v>
      </c>
      <c r="D23" s="50" t="s">
        <v>37</v>
      </c>
      <c r="E23" s="51">
        <v>2.68</v>
      </c>
      <c r="F23" s="52">
        <v>3.07</v>
      </c>
      <c r="G23" s="49">
        <v>2.68</v>
      </c>
      <c r="H23" s="49">
        <v>0.39</v>
      </c>
      <c r="I23" s="50"/>
      <c r="J23" s="50" t="s">
        <v>261</v>
      </c>
      <c r="L23" s="4" t="s">
        <v>290</v>
      </c>
      <c r="M23" s="4"/>
      <c r="N23" s="4"/>
      <c r="O23" s="4"/>
      <c r="P23" s="4"/>
      <c r="Q23" s="4"/>
      <c r="R23" s="4"/>
      <c r="S23" s="4"/>
      <c r="T23" s="4"/>
      <c r="U23" s="4"/>
      <c r="V23" s="4"/>
    </row>
    <row r="24" spans="2:22">
      <c r="B24" s="49"/>
      <c r="C24" s="43" t="s">
        <v>291</v>
      </c>
      <c r="D24" s="50" t="s">
        <v>37</v>
      </c>
      <c r="E24" s="51">
        <v>4.4999999999999998E-2</v>
      </c>
      <c r="F24" s="52">
        <v>1.0389999999999999</v>
      </c>
      <c r="G24" s="49">
        <v>4.4999999999999998E-2</v>
      </c>
      <c r="H24" s="49">
        <v>0.99399999999999999</v>
      </c>
      <c r="I24" s="50"/>
      <c r="J24" s="50" t="s">
        <v>258</v>
      </c>
      <c r="L24" s="4" t="s">
        <v>292</v>
      </c>
      <c r="M24" s="4"/>
      <c r="N24" s="4"/>
      <c r="O24" s="4"/>
      <c r="P24" s="4"/>
      <c r="Q24" s="4"/>
      <c r="R24" s="4"/>
      <c r="S24" s="4"/>
      <c r="T24" s="4"/>
      <c r="U24" s="4"/>
      <c r="V24" s="4"/>
    </row>
    <row r="25" spans="2:22">
      <c r="B25" s="43"/>
      <c r="C25" s="43" t="s">
        <v>134</v>
      </c>
      <c r="D25" s="50" t="s">
        <v>115</v>
      </c>
      <c r="E25" s="51">
        <v>2.92</v>
      </c>
      <c r="F25" s="52">
        <v>3.53</v>
      </c>
      <c r="G25" s="49">
        <v>2.92</v>
      </c>
      <c r="H25" s="49">
        <v>0.61</v>
      </c>
      <c r="I25" s="50"/>
      <c r="J25" s="50" t="s">
        <v>261</v>
      </c>
      <c r="L25" s="4" t="s">
        <v>293</v>
      </c>
      <c r="M25" s="4"/>
      <c r="N25" s="4"/>
      <c r="O25" s="4"/>
      <c r="P25" s="4"/>
      <c r="Q25" s="4"/>
      <c r="R25" s="4"/>
      <c r="S25" s="4"/>
      <c r="T25" s="4"/>
      <c r="U25" s="4"/>
      <c r="V25" s="4"/>
    </row>
    <row r="26" spans="2:22">
      <c r="B26" s="49"/>
      <c r="C26" s="43" t="s">
        <v>135</v>
      </c>
      <c r="D26" s="50" t="s">
        <v>115</v>
      </c>
      <c r="E26" s="51">
        <v>2.88</v>
      </c>
      <c r="F26" s="52">
        <v>3.49</v>
      </c>
      <c r="G26" s="49">
        <v>2.88</v>
      </c>
      <c r="H26" s="49">
        <v>0.61</v>
      </c>
      <c r="I26" s="50"/>
      <c r="J26" s="50" t="s">
        <v>261</v>
      </c>
      <c r="L26" s="4" t="s">
        <v>294</v>
      </c>
      <c r="M26" s="4"/>
      <c r="N26" s="4"/>
      <c r="O26" s="4"/>
      <c r="P26" s="4"/>
      <c r="Q26" s="4"/>
      <c r="R26" s="4"/>
      <c r="S26" s="4"/>
      <c r="T26" s="4"/>
      <c r="U26" s="4"/>
      <c r="V26" s="4"/>
    </row>
    <row r="27" spans="2:22">
      <c r="B27" s="49"/>
      <c r="C27" s="43" t="s">
        <v>137</v>
      </c>
      <c r="D27" s="50" t="s">
        <v>115</v>
      </c>
      <c r="E27" s="51">
        <v>3.05</v>
      </c>
      <c r="F27" s="52">
        <v>3.31</v>
      </c>
      <c r="G27" s="49">
        <v>3.05</v>
      </c>
      <c r="H27" s="49">
        <v>0.26</v>
      </c>
      <c r="I27" s="50"/>
      <c r="J27" s="50" t="s">
        <v>261</v>
      </c>
      <c r="L27" s="4" t="s">
        <v>295</v>
      </c>
      <c r="M27" s="4"/>
      <c r="N27" s="4"/>
      <c r="O27" s="4"/>
      <c r="P27" s="4"/>
      <c r="Q27" s="4"/>
      <c r="R27" s="4"/>
      <c r="S27" s="4"/>
      <c r="T27" s="4"/>
      <c r="U27" s="4"/>
      <c r="V27" s="4"/>
    </row>
    <row r="28" spans="2:22">
      <c r="B28" s="49"/>
      <c r="C28" s="43"/>
      <c r="D28" s="50"/>
      <c r="E28" s="51">
        <v>0</v>
      </c>
      <c r="F28" s="52"/>
      <c r="G28" s="49"/>
      <c r="H28" s="49"/>
      <c r="I28" s="50"/>
      <c r="J28" s="50"/>
      <c r="L28" s="4"/>
      <c r="M28" s="4"/>
      <c r="N28" s="4"/>
      <c r="O28" s="4"/>
      <c r="P28" s="4"/>
      <c r="Q28" s="4"/>
      <c r="R28" s="4"/>
      <c r="S28" s="4"/>
      <c r="T28" s="4"/>
      <c r="U28" s="4"/>
      <c r="V28" s="4"/>
    </row>
    <row r="29" spans="2:22">
      <c r="B29" s="49" t="s">
        <v>142</v>
      </c>
      <c r="C29" s="43" t="s">
        <v>143</v>
      </c>
      <c r="D29" s="50" t="s">
        <v>115</v>
      </c>
      <c r="E29" s="51">
        <v>0</v>
      </c>
      <c r="F29" s="52">
        <v>3.1850000000000001</v>
      </c>
      <c r="G29" s="49"/>
      <c r="H29" s="49"/>
      <c r="I29" s="50" t="s">
        <v>296</v>
      </c>
      <c r="J29" s="50" t="s">
        <v>268</v>
      </c>
      <c r="L29" s="4"/>
      <c r="M29" s="4"/>
      <c r="N29" s="4"/>
      <c r="O29" s="4"/>
      <c r="P29" s="4"/>
      <c r="Q29" s="4"/>
      <c r="R29" s="4"/>
      <c r="S29" s="4"/>
      <c r="T29" s="4"/>
      <c r="U29" s="4"/>
      <c r="V29" s="4"/>
    </row>
    <row r="30" spans="2:22">
      <c r="B30" s="49"/>
      <c r="C30" s="43" t="s">
        <v>146</v>
      </c>
      <c r="D30" s="50" t="s">
        <v>37</v>
      </c>
      <c r="E30" s="51">
        <v>3.13</v>
      </c>
      <c r="F30" s="52"/>
      <c r="G30" s="49">
        <v>3.13</v>
      </c>
      <c r="H30" s="49"/>
      <c r="I30" s="50" t="s">
        <v>296</v>
      </c>
      <c r="J30" s="50" t="s">
        <v>297</v>
      </c>
      <c r="L30" s="6"/>
      <c r="M30" s="4"/>
      <c r="N30" s="4"/>
      <c r="O30" s="4"/>
      <c r="P30" s="4"/>
      <c r="Q30" s="4"/>
      <c r="R30" s="4"/>
      <c r="S30" s="4"/>
      <c r="T30" s="4"/>
      <c r="U30" s="4"/>
      <c r="V30" s="4"/>
    </row>
    <row r="31" spans="2:22">
      <c r="B31" s="49"/>
      <c r="C31" s="43" t="s">
        <v>147</v>
      </c>
      <c r="D31" s="50" t="s">
        <v>37</v>
      </c>
      <c r="E31" s="51">
        <v>2.1179999999999999</v>
      </c>
      <c r="F31" s="52"/>
      <c r="G31" s="49">
        <v>2.1179999999999999</v>
      </c>
      <c r="H31" s="49"/>
      <c r="I31" s="50" t="s">
        <v>296</v>
      </c>
      <c r="J31" s="50" t="s">
        <v>297</v>
      </c>
      <c r="L31" s="4"/>
      <c r="M31" s="4"/>
      <c r="N31" s="4"/>
      <c r="O31" s="4"/>
      <c r="P31" s="4"/>
      <c r="Q31" s="4"/>
      <c r="R31" s="4"/>
      <c r="S31" s="4"/>
      <c r="T31" s="4"/>
      <c r="U31" s="4"/>
      <c r="V31" s="4"/>
    </row>
    <row r="32" spans="2:22">
      <c r="B32" s="49"/>
      <c r="C32" s="43" t="s">
        <v>148</v>
      </c>
      <c r="D32" s="50" t="s">
        <v>37</v>
      </c>
      <c r="E32" s="51">
        <v>2.8250000000000002</v>
      </c>
      <c r="F32" s="52"/>
      <c r="G32" s="49">
        <v>2.8250000000000002</v>
      </c>
      <c r="H32" s="49"/>
      <c r="I32" s="50" t="s">
        <v>296</v>
      </c>
      <c r="J32" s="50" t="s">
        <v>297</v>
      </c>
      <c r="L32" s="4"/>
      <c r="M32" s="4"/>
      <c r="N32" s="4"/>
      <c r="O32" s="4"/>
      <c r="P32" s="4"/>
      <c r="Q32" s="4"/>
      <c r="R32" s="4"/>
      <c r="S32" s="4"/>
      <c r="T32" s="4"/>
      <c r="U32" s="4"/>
      <c r="V32" s="4"/>
    </row>
    <row r="33" spans="2:22">
      <c r="B33" s="49"/>
      <c r="C33" s="43" t="s">
        <v>149</v>
      </c>
      <c r="D33" s="50" t="s">
        <v>37</v>
      </c>
      <c r="E33" s="51">
        <v>3.0990000000000002</v>
      </c>
      <c r="F33" s="52"/>
      <c r="G33" s="49">
        <v>3.0990000000000002</v>
      </c>
      <c r="H33" s="49"/>
      <c r="I33" s="50" t="s">
        <v>296</v>
      </c>
      <c r="J33" s="50" t="s">
        <v>297</v>
      </c>
      <c r="L33" s="3"/>
      <c r="M33" s="3"/>
      <c r="N33" s="3"/>
      <c r="O33" s="3"/>
      <c r="P33" s="3"/>
      <c r="Q33" s="3"/>
      <c r="R33" s="3"/>
      <c r="S33" s="3"/>
      <c r="T33" s="3"/>
      <c r="U33" s="3"/>
      <c r="V33" s="3"/>
    </row>
    <row r="34" spans="2:22">
      <c r="B34" s="49"/>
      <c r="C34" s="43" t="s">
        <v>152</v>
      </c>
      <c r="D34" s="50" t="s">
        <v>37</v>
      </c>
      <c r="E34" s="51">
        <v>2.7930000000000001</v>
      </c>
      <c r="F34" s="52"/>
      <c r="G34" s="49">
        <v>2.7930000000000001</v>
      </c>
      <c r="H34" s="49"/>
      <c r="I34" s="50" t="s">
        <v>296</v>
      </c>
      <c r="J34" s="50" t="s">
        <v>297</v>
      </c>
      <c r="L34" s="3"/>
      <c r="M34" s="3"/>
      <c r="N34" s="3"/>
      <c r="O34" s="3"/>
      <c r="P34" s="3"/>
      <c r="Q34" s="3"/>
      <c r="R34" s="3"/>
      <c r="S34" s="3"/>
      <c r="T34" s="3"/>
      <c r="U34" s="3"/>
      <c r="V34" s="3"/>
    </row>
    <row r="35" spans="2:22">
      <c r="B35" s="49"/>
      <c r="C35" s="43" t="s">
        <v>153</v>
      </c>
      <c r="D35" s="50" t="s">
        <v>37</v>
      </c>
      <c r="E35" s="51">
        <v>2.7839999999999998</v>
      </c>
      <c r="F35" s="52"/>
      <c r="G35" s="49">
        <v>2.7839999999999998</v>
      </c>
      <c r="H35" s="49"/>
      <c r="I35" s="50" t="s">
        <v>296</v>
      </c>
      <c r="J35" s="50" t="s">
        <v>297</v>
      </c>
      <c r="L35" s="3"/>
      <c r="M35" s="3"/>
      <c r="N35" s="3"/>
      <c r="O35" s="3"/>
      <c r="P35" s="3"/>
      <c r="Q35" s="3"/>
      <c r="R35" s="3"/>
      <c r="S35" s="3"/>
      <c r="T35" s="3"/>
      <c r="U35" s="3"/>
      <c r="V35" s="3"/>
    </row>
    <row r="36" spans="2:22">
      <c r="B36" s="49"/>
      <c r="C36" s="43" t="s">
        <v>154</v>
      </c>
      <c r="D36" s="50" t="s">
        <v>37</v>
      </c>
      <c r="E36" s="51">
        <v>3.2250000000000001</v>
      </c>
      <c r="F36" s="52"/>
      <c r="G36" s="49">
        <v>3.2250000000000001</v>
      </c>
      <c r="H36" s="49"/>
      <c r="I36" s="50" t="s">
        <v>296</v>
      </c>
      <c r="J36" s="50" t="s">
        <v>297</v>
      </c>
      <c r="L36" s="3"/>
      <c r="M36" s="3"/>
      <c r="N36" s="3"/>
      <c r="O36" s="3"/>
      <c r="P36" s="3"/>
      <c r="Q36" s="3"/>
      <c r="R36" s="3"/>
      <c r="S36" s="3"/>
      <c r="T36" s="3"/>
      <c r="U36" s="3"/>
      <c r="V36" s="3"/>
    </row>
    <row r="37" spans="2:22">
      <c r="B37" s="49"/>
      <c r="C37" s="43" t="s">
        <v>155</v>
      </c>
      <c r="D37" s="50" t="s">
        <v>37</v>
      </c>
      <c r="E37" s="51">
        <v>3.3809999999999998</v>
      </c>
      <c r="F37" s="52"/>
      <c r="G37" s="49">
        <v>3.3809999999999998</v>
      </c>
      <c r="H37" s="49"/>
      <c r="I37" s="50" t="s">
        <v>296</v>
      </c>
      <c r="J37" s="50" t="s">
        <v>297</v>
      </c>
      <c r="L37" s="3"/>
      <c r="M37" s="3"/>
      <c r="N37" s="3"/>
      <c r="O37" s="3"/>
      <c r="P37" s="3"/>
      <c r="Q37" s="3"/>
      <c r="R37" s="3"/>
      <c r="S37" s="3"/>
      <c r="T37" s="3"/>
      <c r="U37" s="3"/>
      <c r="V37" s="3"/>
    </row>
    <row r="38" spans="2:22">
      <c r="B38" s="49"/>
      <c r="C38" s="43" t="s">
        <v>19</v>
      </c>
      <c r="D38" s="50" t="s">
        <v>37</v>
      </c>
      <c r="E38" s="51">
        <v>3.0350000000000001</v>
      </c>
      <c r="F38" s="52"/>
      <c r="G38" s="49">
        <v>3.0350000000000001</v>
      </c>
      <c r="H38" s="49"/>
      <c r="I38" s="50" t="s">
        <v>296</v>
      </c>
      <c r="J38" s="50" t="s">
        <v>297</v>
      </c>
      <c r="L38" s="3"/>
      <c r="M38" s="3"/>
      <c r="N38" s="3"/>
      <c r="O38" s="3"/>
      <c r="P38" s="3"/>
      <c r="Q38" s="3"/>
      <c r="R38" s="3"/>
      <c r="S38" s="3"/>
      <c r="T38" s="3"/>
      <c r="U38" s="3"/>
      <c r="V38" s="3"/>
    </row>
    <row r="39" spans="2:22">
      <c r="B39" s="49"/>
      <c r="C39" s="43" t="s">
        <v>157</v>
      </c>
      <c r="D39" s="50" t="s">
        <v>37</v>
      </c>
      <c r="E39" s="51">
        <v>3.4319999999999999</v>
      </c>
      <c r="F39" s="52"/>
      <c r="G39" s="49">
        <v>3.4319999999999999</v>
      </c>
      <c r="H39" s="49"/>
      <c r="I39" s="50" t="s">
        <v>296</v>
      </c>
      <c r="J39" s="50" t="s">
        <v>297</v>
      </c>
      <c r="L39" s="3"/>
      <c r="M39" s="3"/>
      <c r="N39" s="3"/>
      <c r="O39" s="3"/>
      <c r="P39" s="3"/>
      <c r="Q39" s="3"/>
      <c r="R39" s="3"/>
      <c r="S39" s="3"/>
      <c r="T39" s="3"/>
      <c r="U39" s="3"/>
      <c r="V39" s="3"/>
    </row>
    <row r="40" spans="2:22">
      <c r="B40" s="49"/>
      <c r="C40" s="43" t="s">
        <v>158</v>
      </c>
      <c r="D40" s="50" t="s">
        <v>37</v>
      </c>
      <c r="E40" s="51">
        <v>3.1520000000000001</v>
      </c>
      <c r="F40" s="52"/>
      <c r="G40" s="49">
        <v>3.1520000000000001</v>
      </c>
      <c r="H40" s="49"/>
      <c r="I40" s="50" t="s">
        <v>296</v>
      </c>
      <c r="J40" s="50" t="s">
        <v>297</v>
      </c>
      <c r="L40" s="3"/>
      <c r="M40" s="3"/>
      <c r="N40" s="3"/>
      <c r="O40" s="3"/>
      <c r="P40" s="3"/>
      <c r="Q40" s="3"/>
      <c r="R40" s="3"/>
      <c r="S40" s="3"/>
      <c r="T40" s="3"/>
      <c r="U40" s="3"/>
      <c r="V40" s="3"/>
    </row>
    <row r="41" spans="2:22">
      <c r="B41" s="49"/>
      <c r="C41" s="43" t="s">
        <v>159</v>
      </c>
      <c r="D41" s="50" t="s">
        <v>37</v>
      </c>
      <c r="E41" s="51">
        <v>3.028</v>
      </c>
      <c r="F41" s="52"/>
      <c r="G41" s="49">
        <v>3.028</v>
      </c>
      <c r="H41" s="49"/>
      <c r="I41" s="50" t="s">
        <v>296</v>
      </c>
      <c r="J41" s="50" t="s">
        <v>297</v>
      </c>
      <c r="L41" s="3"/>
      <c r="M41" s="3"/>
      <c r="N41" s="3"/>
      <c r="O41" s="3"/>
      <c r="P41" s="3"/>
      <c r="Q41" s="3"/>
      <c r="R41" s="3"/>
      <c r="S41" s="3"/>
      <c r="T41" s="3"/>
      <c r="U41" s="3"/>
      <c r="V41" s="3"/>
    </row>
    <row r="42" spans="2:22">
      <c r="B42" s="49"/>
      <c r="C42" s="43" t="s">
        <v>160</v>
      </c>
      <c r="D42" s="50" t="s">
        <v>37</v>
      </c>
      <c r="E42" s="51">
        <v>2.82</v>
      </c>
      <c r="F42" s="52"/>
      <c r="G42" s="49">
        <v>2.82</v>
      </c>
      <c r="H42" s="49"/>
      <c r="I42" s="50" t="s">
        <v>296</v>
      </c>
      <c r="J42" s="50" t="s">
        <v>297</v>
      </c>
    </row>
    <row r="43" spans="2:22">
      <c r="B43" s="49"/>
      <c r="C43" s="43" t="s">
        <v>162</v>
      </c>
      <c r="D43" s="50" t="s">
        <v>37</v>
      </c>
      <c r="E43" s="51">
        <v>2.9470000000000001</v>
      </c>
      <c r="F43" s="52"/>
      <c r="G43" s="49">
        <v>2.9470000000000001</v>
      </c>
      <c r="H43" s="49"/>
      <c r="I43" s="50" t="s">
        <v>296</v>
      </c>
      <c r="J43" s="50" t="s">
        <v>297</v>
      </c>
    </row>
    <row r="44" spans="2:22">
      <c r="B44" s="49"/>
      <c r="C44" s="43" t="s">
        <v>163</v>
      </c>
      <c r="D44" s="50" t="s">
        <v>37</v>
      </c>
      <c r="E44" s="51">
        <v>2.88</v>
      </c>
      <c r="F44" s="52"/>
      <c r="G44" s="49">
        <v>2.88</v>
      </c>
      <c r="H44" s="49"/>
      <c r="I44" s="50" t="s">
        <v>296</v>
      </c>
      <c r="J44" s="50" t="s">
        <v>297</v>
      </c>
    </row>
    <row r="45" spans="2:22">
      <c r="B45" s="49"/>
      <c r="C45" s="43" t="s">
        <v>164</v>
      </c>
      <c r="D45" s="50" t="s">
        <v>37</v>
      </c>
      <c r="E45" s="51">
        <v>2.6880000000000002</v>
      </c>
      <c r="F45" s="52"/>
      <c r="G45" s="49">
        <v>2.6880000000000002</v>
      </c>
      <c r="H45" s="49"/>
      <c r="I45" s="50" t="s">
        <v>296</v>
      </c>
      <c r="J45" s="50" t="s">
        <v>297</v>
      </c>
    </row>
    <row r="46" spans="2:22">
      <c r="B46" s="49"/>
      <c r="C46" s="43" t="s">
        <v>165</v>
      </c>
      <c r="D46" s="50" t="s">
        <v>37</v>
      </c>
      <c r="E46" s="51">
        <v>2.7280000000000002</v>
      </c>
      <c r="F46" s="52"/>
      <c r="G46" s="49">
        <v>2.7280000000000002</v>
      </c>
      <c r="H46" s="49"/>
      <c r="I46" s="50" t="s">
        <v>296</v>
      </c>
      <c r="J46" s="50" t="s">
        <v>297</v>
      </c>
    </row>
    <row r="47" spans="2:22">
      <c r="B47" s="49"/>
      <c r="C47" s="43" t="s">
        <v>166</v>
      </c>
      <c r="D47" s="50" t="s">
        <v>37</v>
      </c>
      <c r="E47" s="51">
        <v>2.5680000000000001</v>
      </c>
      <c r="F47" s="52"/>
      <c r="G47" s="49">
        <v>2.5680000000000001</v>
      </c>
      <c r="H47" s="49"/>
      <c r="I47" s="50" t="s">
        <v>296</v>
      </c>
      <c r="J47" s="50" t="s">
        <v>297</v>
      </c>
    </row>
    <row r="48" spans="2:22">
      <c r="B48" s="49"/>
      <c r="C48" s="43" t="s">
        <v>168</v>
      </c>
      <c r="D48" s="50" t="s">
        <v>37</v>
      </c>
      <c r="E48" s="51">
        <v>2.339</v>
      </c>
      <c r="F48" s="52"/>
      <c r="G48" s="49">
        <v>2.339</v>
      </c>
      <c r="H48" s="49"/>
      <c r="I48" s="50" t="s">
        <v>296</v>
      </c>
      <c r="J48" s="50" t="s">
        <v>297</v>
      </c>
    </row>
    <row r="49" spans="2:10">
      <c r="B49" s="49"/>
      <c r="C49" s="43" t="s">
        <v>298</v>
      </c>
      <c r="D49" s="50" t="s">
        <v>37</v>
      </c>
      <c r="E49" s="51">
        <v>1.8160000000000001</v>
      </c>
      <c r="F49" s="52"/>
      <c r="G49" s="49">
        <v>1.8160000000000001</v>
      </c>
      <c r="H49" s="49"/>
      <c r="I49" s="50" t="s">
        <v>296</v>
      </c>
      <c r="J49" s="50" t="s">
        <v>297</v>
      </c>
    </row>
    <row r="50" spans="2:10">
      <c r="B50" s="49"/>
      <c r="C50" s="43" t="s">
        <v>170</v>
      </c>
      <c r="D50" s="50" t="s">
        <v>37</v>
      </c>
      <c r="E50" s="51">
        <v>2.02</v>
      </c>
      <c r="F50" s="52"/>
      <c r="G50" s="49">
        <v>2.02</v>
      </c>
      <c r="H50" s="49"/>
      <c r="I50" s="50" t="s">
        <v>296</v>
      </c>
      <c r="J50" s="50" t="s">
        <v>297</v>
      </c>
    </row>
    <row r="51" spans="2:10">
      <c r="B51" s="49"/>
      <c r="C51" s="43" t="s">
        <v>171</v>
      </c>
      <c r="D51" s="50" t="s">
        <v>37</v>
      </c>
      <c r="E51" s="51">
        <v>0.95199999999999996</v>
      </c>
      <c r="F51" s="52"/>
      <c r="G51" s="49">
        <v>0.95199999999999996</v>
      </c>
      <c r="H51" s="49"/>
      <c r="I51" s="50" t="s">
        <v>296</v>
      </c>
      <c r="J51" s="50" t="s">
        <v>297</v>
      </c>
    </row>
    <row r="52" spans="2:10">
      <c r="B52" s="49"/>
      <c r="C52" s="43" t="s">
        <v>172</v>
      </c>
      <c r="D52" s="50" t="s">
        <v>37</v>
      </c>
      <c r="E52" s="51">
        <v>1.0349999999999999</v>
      </c>
      <c r="F52" s="52"/>
      <c r="G52" s="49">
        <v>1.0349999999999999</v>
      </c>
      <c r="H52" s="49"/>
      <c r="I52" s="50" t="s">
        <v>296</v>
      </c>
      <c r="J52" s="50" t="s">
        <v>297</v>
      </c>
    </row>
    <row r="53" spans="2:10">
      <c r="B53" s="49"/>
      <c r="C53" s="43" t="s">
        <v>174</v>
      </c>
      <c r="D53" s="50" t="s">
        <v>37</v>
      </c>
      <c r="E53" s="51">
        <v>2.0179999999999998</v>
      </c>
      <c r="F53" s="52"/>
      <c r="G53" s="49">
        <v>2.0179999999999998</v>
      </c>
      <c r="H53" s="49"/>
      <c r="I53" s="50" t="s">
        <v>296</v>
      </c>
      <c r="J53" s="50" t="s">
        <v>297</v>
      </c>
    </row>
    <row r="54" spans="2:10">
      <c r="B54" s="49"/>
      <c r="C54" s="43" t="s">
        <v>15</v>
      </c>
      <c r="D54" s="50" t="s">
        <v>175</v>
      </c>
      <c r="E54" s="51">
        <v>1.7909999999999999</v>
      </c>
      <c r="F54" s="52">
        <v>1.89</v>
      </c>
      <c r="G54" s="49">
        <v>1.7909999999999999</v>
      </c>
      <c r="H54" s="49">
        <v>9.9000000000000005E-2</v>
      </c>
      <c r="I54" s="50" t="s">
        <v>299</v>
      </c>
      <c r="J54" s="50" t="s">
        <v>300</v>
      </c>
    </row>
    <row r="55" spans="2:10">
      <c r="B55" s="49"/>
      <c r="C55" s="43" t="s">
        <v>17</v>
      </c>
      <c r="D55" s="50" t="s">
        <v>115</v>
      </c>
      <c r="E55" s="51">
        <v>1.53</v>
      </c>
      <c r="F55" s="52">
        <v>1.7250000000000001</v>
      </c>
      <c r="G55" s="49">
        <v>1.53</v>
      </c>
      <c r="H55" s="49">
        <v>0.19500000000000001</v>
      </c>
      <c r="I55" s="50" t="s">
        <v>296</v>
      </c>
      <c r="J55" s="50" t="s">
        <v>301</v>
      </c>
    </row>
    <row r="56" spans="2:10">
      <c r="B56" s="49"/>
      <c r="C56" s="43" t="s">
        <v>191</v>
      </c>
      <c r="D56" s="50" t="s">
        <v>175</v>
      </c>
      <c r="E56" s="51">
        <v>0</v>
      </c>
      <c r="F56" s="52">
        <v>0.39800000000000002</v>
      </c>
      <c r="G56" s="49">
        <v>0</v>
      </c>
      <c r="H56" s="49">
        <v>0.39800000000000002</v>
      </c>
      <c r="I56" s="50" t="s">
        <v>296</v>
      </c>
      <c r="J56" s="50" t="s">
        <v>268</v>
      </c>
    </row>
    <row r="57" spans="2:10">
      <c r="B57" s="49"/>
      <c r="C57" s="43" t="s">
        <v>192</v>
      </c>
      <c r="D57" s="50" t="s">
        <v>175</v>
      </c>
      <c r="E57" s="51">
        <v>0</v>
      </c>
      <c r="F57" s="52">
        <v>1.26</v>
      </c>
      <c r="G57" s="49">
        <v>0</v>
      </c>
      <c r="H57" s="49">
        <v>1.26</v>
      </c>
      <c r="I57" s="50" t="s">
        <v>296</v>
      </c>
      <c r="J57" s="50" t="s">
        <v>268</v>
      </c>
    </row>
    <row r="58" spans="2:10">
      <c r="B58" s="49"/>
      <c r="C58" s="43"/>
      <c r="D58" s="50"/>
      <c r="E58" s="51">
        <v>0</v>
      </c>
      <c r="F58" s="52"/>
      <c r="G58" s="49"/>
      <c r="H58" s="49"/>
      <c r="I58" s="50"/>
      <c r="J58" s="50"/>
    </row>
    <row r="59" spans="2:10">
      <c r="B59" s="43" t="s">
        <v>24</v>
      </c>
      <c r="C59" s="54" t="s">
        <v>302</v>
      </c>
      <c r="D59" s="55"/>
      <c r="E59" s="51" t="s">
        <v>303</v>
      </c>
      <c r="F59" s="56"/>
      <c r="G59" s="54" t="s">
        <v>303</v>
      </c>
      <c r="H59" s="54">
        <v>5.3999999999999999E-2</v>
      </c>
      <c r="I59" s="55"/>
      <c r="J59" s="55"/>
    </row>
    <row r="60" spans="2:10">
      <c r="B60" s="49"/>
      <c r="C60" s="43" t="s">
        <v>25</v>
      </c>
      <c r="D60" s="50" t="s">
        <v>117</v>
      </c>
      <c r="E60" s="51">
        <v>0.46400000000000002</v>
      </c>
      <c r="F60" s="52">
        <v>0.52600000000000002</v>
      </c>
      <c r="G60" s="49">
        <v>0.46400000000000002</v>
      </c>
      <c r="H60" s="49">
        <v>6.2E-2</v>
      </c>
      <c r="I60" s="50"/>
      <c r="J60" s="50"/>
    </row>
    <row r="61" spans="2:10">
      <c r="B61" s="49"/>
      <c r="C61" s="43" t="s">
        <v>28</v>
      </c>
      <c r="D61" s="50" t="s">
        <v>117</v>
      </c>
      <c r="E61" s="51">
        <v>0.30099999999999999</v>
      </c>
      <c r="F61" s="52">
        <v>0.35499999999999998</v>
      </c>
      <c r="G61" s="49">
        <v>0.30099999999999999</v>
      </c>
      <c r="H61" s="49">
        <v>5.3999999999999999E-2</v>
      </c>
      <c r="I61" s="50"/>
      <c r="J61" s="50" t="s">
        <v>304</v>
      </c>
    </row>
    <row r="62" spans="2:10">
      <c r="B62" s="49"/>
      <c r="C62" s="43" t="s">
        <v>201</v>
      </c>
      <c r="D62" s="50" t="s">
        <v>117</v>
      </c>
      <c r="E62" s="51">
        <v>0</v>
      </c>
      <c r="F62" s="52">
        <v>0</v>
      </c>
      <c r="G62" s="49">
        <v>0</v>
      </c>
      <c r="H62" s="49">
        <v>0</v>
      </c>
      <c r="I62" s="50"/>
      <c r="J62" s="50" t="s">
        <v>305</v>
      </c>
    </row>
    <row r="63" spans="2:10">
      <c r="B63" s="49"/>
      <c r="C63" s="43" t="s">
        <v>202</v>
      </c>
      <c r="D63" s="50" t="s">
        <v>117</v>
      </c>
      <c r="E63" s="51">
        <v>0</v>
      </c>
      <c r="F63" s="52">
        <v>0</v>
      </c>
      <c r="G63" s="49">
        <v>0</v>
      </c>
      <c r="H63" s="49">
        <v>0</v>
      </c>
      <c r="I63" s="50"/>
      <c r="J63" s="50" t="s">
        <v>305</v>
      </c>
    </row>
    <row r="64" spans="2:10">
      <c r="B64" s="49"/>
      <c r="C64" s="43" t="s">
        <v>20</v>
      </c>
      <c r="D64" s="50" t="s">
        <v>117</v>
      </c>
      <c r="E64" s="51">
        <v>0</v>
      </c>
      <c r="F64" s="52">
        <v>0</v>
      </c>
      <c r="G64" s="49">
        <v>0</v>
      </c>
      <c r="H64" s="49">
        <v>0</v>
      </c>
      <c r="I64" s="50"/>
      <c r="J64" s="50" t="s">
        <v>305</v>
      </c>
    </row>
    <row r="65" spans="2:10">
      <c r="B65" s="43"/>
      <c r="C65" s="54" t="s">
        <v>203</v>
      </c>
      <c r="D65" s="55" t="s">
        <v>117</v>
      </c>
      <c r="E65" s="51">
        <v>0</v>
      </c>
      <c r="F65" s="56">
        <v>0.189</v>
      </c>
      <c r="G65" s="54">
        <v>0</v>
      </c>
      <c r="H65" s="54">
        <v>0.189</v>
      </c>
      <c r="I65" s="55"/>
      <c r="J65" s="55" t="s">
        <v>304</v>
      </c>
    </row>
    <row r="66" spans="2:10">
      <c r="B66" s="49"/>
      <c r="C66" s="49"/>
      <c r="D66" s="50"/>
      <c r="E66" s="51">
        <v>0</v>
      </c>
      <c r="F66" s="57"/>
      <c r="G66" s="49"/>
      <c r="H66" s="49"/>
      <c r="I66" s="50"/>
      <c r="J66" s="50"/>
    </row>
    <row r="67" spans="2:10">
      <c r="B67" s="49" t="s">
        <v>204</v>
      </c>
      <c r="C67" s="49" t="s">
        <v>215</v>
      </c>
      <c r="D67" s="50" t="s">
        <v>177</v>
      </c>
      <c r="E67" s="51">
        <v>30.64</v>
      </c>
      <c r="F67" s="52">
        <v>34.54</v>
      </c>
      <c r="G67" s="49">
        <v>30.64</v>
      </c>
      <c r="H67" s="49">
        <v>3.9</v>
      </c>
      <c r="I67" s="50"/>
      <c r="J67" s="50" t="s">
        <v>306</v>
      </c>
    </row>
    <row r="68" spans="2:10">
      <c r="B68" s="49"/>
      <c r="C68" s="49" t="s">
        <v>208</v>
      </c>
      <c r="D68" s="50" t="s">
        <v>177</v>
      </c>
      <c r="E68" s="51" t="s">
        <v>307</v>
      </c>
      <c r="F68" s="52">
        <v>35.97</v>
      </c>
      <c r="G68" s="49" t="s">
        <v>307</v>
      </c>
      <c r="H68" s="49">
        <v>3.44</v>
      </c>
      <c r="I68" s="50" t="s">
        <v>308</v>
      </c>
      <c r="J68" s="50" t="s">
        <v>309</v>
      </c>
    </row>
    <row r="69" spans="2:10">
      <c r="B69" s="49"/>
      <c r="C69" s="49" t="s">
        <v>310</v>
      </c>
      <c r="D69" s="50" t="s">
        <v>177</v>
      </c>
      <c r="E69" s="51" t="s">
        <v>311</v>
      </c>
      <c r="F69" s="52" t="s">
        <v>312</v>
      </c>
      <c r="G69" s="49" t="s">
        <v>311</v>
      </c>
      <c r="H69" s="49">
        <v>3.44</v>
      </c>
      <c r="I69" s="50" t="s">
        <v>308</v>
      </c>
      <c r="J69" s="50" t="s">
        <v>309</v>
      </c>
    </row>
    <row r="70" spans="2:10">
      <c r="B70" s="49"/>
      <c r="C70" s="49" t="s">
        <v>211</v>
      </c>
      <c r="D70" s="50" t="s">
        <v>177</v>
      </c>
      <c r="E70" s="51" t="s">
        <v>313</v>
      </c>
      <c r="F70" s="52">
        <v>25.05</v>
      </c>
      <c r="G70" s="49" t="s">
        <v>313</v>
      </c>
      <c r="H70" s="49">
        <v>1.65</v>
      </c>
      <c r="I70" s="50" t="s">
        <v>308</v>
      </c>
      <c r="J70" s="50" t="s">
        <v>309</v>
      </c>
    </row>
    <row r="71" spans="2:10">
      <c r="B71" s="49"/>
      <c r="C71" s="49" t="s">
        <v>212</v>
      </c>
      <c r="D71" s="50" t="s">
        <v>177</v>
      </c>
      <c r="E71" s="51">
        <v>15.3</v>
      </c>
      <c r="F71" s="52">
        <v>25.82</v>
      </c>
      <c r="G71" s="49">
        <v>15.3</v>
      </c>
      <c r="H71" s="49">
        <v>10.52</v>
      </c>
      <c r="I71" s="50" t="s">
        <v>308</v>
      </c>
      <c r="J71" s="50" t="s">
        <v>309</v>
      </c>
    </row>
    <row r="72" spans="2:10">
      <c r="B72" s="49"/>
      <c r="C72" s="49" t="s">
        <v>314</v>
      </c>
      <c r="D72" s="50" t="s">
        <v>177</v>
      </c>
      <c r="E72" s="51">
        <v>20.63</v>
      </c>
      <c r="F72" s="52">
        <v>21.53</v>
      </c>
      <c r="G72" s="49">
        <v>20.63</v>
      </c>
      <c r="H72" s="49">
        <v>0.9</v>
      </c>
      <c r="I72" s="50" t="s">
        <v>308</v>
      </c>
      <c r="J72" s="50" t="s">
        <v>309</v>
      </c>
    </row>
    <row r="73" spans="2:10">
      <c r="B73" s="43"/>
      <c r="C73" s="54" t="s">
        <v>315</v>
      </c>
      <c r="D73" s="55" t="s">
        <v>177</v>
      </c>
      <c r="E73" s="51">
        <v>7.9</v>
      </c>
      <c r="F73" s="56">
        <v>8.8000000000000007</v>
      </c>
      <c r="G73" s="54">
        <v>7.9</v>
      </c>
      <c r="H73" s="54">
        <v>0.9</v>
      </c>
      <c r="I73" s="55" t="s">
        <v>308</v>
      </c>
      <c r="J73" s="55" t="s">
        <v>309</v>
      </c>
    </row>
    <row r="74" spans="2:10">
      <c r="B74" s="54"/>
      <c r="C74" s="49"/>
      <c r="D74" s="50"/>
      <c r="E74" s="51">
        <v>0</v>
      </c>
      <c r="F74" s="52"/>
      <c r="G74" s="49"/>
      <c r="H74" s="49"/>
      <c r="I74" s="50"/>
      <c r="J74" s="50"/>
    </row>
    <row r="75" spans="2:10">
      <c r="B75" s="54" t="s">
        <v>316</v>
      </c>
      <c r="C75" s="49"/>
      <c r="D75" s="50"/>
      <c r="E75" s="51">
        <v>0</v>
      </c>
      <c r="F75" s="52"/>
      <c r="G75" s="49"/>
      <c r="H75" s="49"/>
      <c r="I75" s="50"/>
      <c r="J75" s="50"/>
    </row>
    <row r="76" spans="2:10">
      <c r="B76" s="58" t="s">
        <v>317</v>
      </c>
      <c r="C76" s="54" t="s">
        <v>318</v>
      </c>
      <c r="D76" s="55" t="s">
        <v>319</v>
      </c>
      <c r="E76" s="51">
        <v>0.18099999999999999</v>
      </c>
      <c r="F76" s="56">
        <v>0.22</v>
      </c>
      <c r="G76" s="54">
        <v>0.18099999999999999</v>
      </c>
      <c r="H76" s="54">
        <v>3.9E-2</v>
      </c>
      <c r="I76" s="55"/>
      <c r="J76" s="55" t="s">
        <v>258</v>
      </c>
    </row>
    <row r="77" spans="2:10">
      <c r="B77" s="54"/>
      <c r="C77" s="49" t="s">
        <v>22</v>
      </c>
      <c r="D77" s="50" t="s">
        <v>319</v>
      </c>
      <c r="E77" s="52">
        <v>0.14699999999999999</v>
      </c>
      <c r="F77" s="52">
        <v>0.17699999999999999</v>
      </c>
      <c r="G77" s="49">
        <v>0.14699999999999999</v>
      </c>
      <c r="H77" s="49">
        <v>0.03</v>
      </c>
      <c r="I77" s="50"/>
      <c r="J77" s="50" t="s">
        <v>258</v>
      </c>
    </row>
    <row r="78" spans="2:10">
      <c r="B78" s="54"/>
      <c r="C78" s="49" t="s">
        <v>22</v>
      </c>
      <c r="D78" s="50" t="s">
        <v>319</v>
      </c>
      <c r="E78" s="52">
        <v>0.186</v>
      </c>
      <c r="F78" s="52">
        <v>0.224</v>
      </c>
      <c r="G78" s="49">
        <v>0.186</v>
      </c>
      <c r="H78" s="49">
        <v>3.7999999999999999E-2</v>
      </c>
      <c r="I78" s="50"/>
      <c r="J78" s="50" t="s">
        <v>258</v>
      </c>
    </row>
    <row r="79" spans="2:10">
      <c r="B79" s="54"/>
      <c r="C79" s="49" t="s">
        <v>22</v>
      </c>
      <c r="D79" s="50" t="s">
        <v>319</v>
      </c>
      <c r="E79" s="52">
        <v>0.21</v>
      </c>
      <c r="F79" s="52">
        <v>0.253</v>
      </c>
      <c r="G79" s="49">
        <v>0.21</v>
      </c>
      <c r="H79" s="49">
        <v>4.2999999999999997E-2</v>
      </c>
      <c r="I79" s="50"/>
      <c r="J79" s="50" t="s">
        <v>258</v>
      </c>
    </row>
    <row r="80" spans="2:10">
      <c r="B80" s="54"/>
      <c r="C80" s="49" t="s">
        <v>22</v>
      </c>
      <c r="D80" s="50" t="s">
        <v>319</v>
      </c>
      <c r="E80" s="52">
        <v>0.14199999999999999</v>
      </c>
      <c r="F80" s="52">
        <v>0.17100000000000001</v>
      </c>
      <c r="G80" s="49">
        <v>0.14199999999999999</v>
      </c>
      <c r="H80" s="49">
        <v>2.9000000000000001E-2</v>
      </c>
      <c r="I80" s="50"/>
      <c r="J80" s="50" t="s">
        <v>258</v>
      </c>
    </row>
    <row r="81" spans="2:10">
      <c r="B81" s="54"/>
      <c r="C81" s="49" t="s">
        <v>22</v>
      </c>
      <c r="D81" s="50" t="s">
        <v>319</v>
      </c>
      <c r="E81" s="52">
        <v>8.7999999999999995E-2</v>
      </c>
      <c r="F81" s="52">
        <v>0.14599999999999999</v>
      </c>
      <c r="G81" s="49">
        <v>8.7999999999999995E-2</v>
      </c>
      <c r="H81" s="49">
        <v>5.8000000000000003E-2</v>
      </c>
      <c r="I81" s="50"/>
      <c r="J81" s="50" t="s">
        <v>258</v>
      </c>
    </row>
    <row r="82" spans="2:10">
      <c r="B82" s="54"/>
      <c r="C82" s="49" t="s">
        <v>23</v>
      </c>
      <c r="D82" s="50" t="s">
        <v>319</v>
      </c>
      <c r="E82" s="52">
        <v>0.13500000000000001</v>
      </c>
      <c r="F82" s="52">
        <v>0.16800000000000001</v>
      </c>
      <c r="G82" s="49">
        <v>0.13500000000000001</v>
      </c>
      <c r="H82" s="49">
        <v>3.3000000000000002E-2</v>
      </c>
      <c r="I82" s="50"/>
      <c r="J82" s="50" t="s">
        <v>258</v>
      </c>
    </row>
    <row r="83" spans="2:10">
      <c r="B83" s="54"/>
      <c r="C83" s="49" t="s">
        <v>23</v>
      </c>
      <c r="D83" s="50" t="s">
        <v>319</v>
      </c>
      <c r="E83" s="52">
        <v>0.17100000000000001</v>
      </c>
      <c r="F83" s="52">
        <v>0.21299999999999999</v>
      </c>
      <c r="G83" s="49">
        <v>0.17100000000000001</v>
      </c>
      <c r="H83" s="49">
        <v>4.2000000000000003E-2</v>
      </c>
      <c r="I83" s="50"/>
      <c r="J83" s="50" t="s">
        <v>258</v>
      </c>
    </row>
    <row r="84" spans="2:10">
      <c r="B84" s="54"/>
      <c r="C84" s="49" t="s">
        <v>23</v>
      </c>
      <c r="D84" s="50" t="s">
        <v>319</v>
      </c>
      <c r="E84" s="52">
        <v>0.193</v>
      </c>
      <c r="F84" s="52">
        <v>0.24099999999999999</v>
      </c>
      <c r="G84" s="49">
        <v>0.193</v>
      </c>
      <c r="H84" s="49">
        <v>4.7E-2</v>
      </c>
      <c r="I84" s="50"/>
      <c r="J84" s="50" t="s">
        <v>258</v>
      </c>
    </row>
    <row r="85" spans="2:10">
      <c r="B85" s="54"/>
      <c r="C85" s="49" t="s">
        <v>23</v>
      </c>
      <c r="D85" s="50" t="s">
        <v>319</v>
      </c>
      <c r="E85" s="52">
        <v>0.126</v>
      </c>
      <c r="F85" s="52">
        <v>0.157</v>
      </c>
      <c r="G85" s="49">
        <v>0.126</v>
      </c>
      <c r="H85" s="49">
        <v>3.1E-2</v>
      </c>
      <c r="I85" s="50"/>
      <c r="J85" s="50" t="s">
        <v>258</v>
      </c>
    </row>
    <row r="86" spans="2:10">
      <c r="B86" s="54"/>
      <c r="C86" s="49" t="s">
        <v>130</v>
      </c>
      <c r="D86" s="50" t="s">
        <v>319</v>
      </c>
      <c r="E86" s="52">
        <v>0.17499999999999999</v>
      </c>
      <c r="F86" s="52">
        <v>0.192</v>
      </c>
      <c r="G86" s="49">
        <v>0.17499999999999999</v>
      </c>
      <c r="H86" s="49">
        <v>1.6E-2</v>
      </c>
      <c r="I86" s="50"/>
      <c r="J86" s="50" t="s">
        <v>258</v>
      </c>
    </row>
    <row r="87" spans="2:10">
      <c r="B87" s="54"/>
      <c r="C87" s="49" t="s">
        <v>130</v>
      </c>
      <c r="D87" s="50" t="s">
        <v>319</v>
      </c>
      <c r="E87" s="52">
        <v>0.17499999999999999</v>
      </c>
      <c r="F87" s="52">
        <v>0.19600000000000001</v>
      </c>
      <c r="G87" s="49">
        <v>0.17499999999999999</v>
      </c>
      <c r="H87" s="49">
        <v>2.1000000000000001E-2</v>
      </c>
      <c r="I87" s="50"/>
      <c r="J87" s="50" t="s">
        <v>258</v>
      </c>
    </row>
    <row r="88" spans="2:10">
      <c r="B88" s="54"/>
      <c r="C88" s="49" t="s">
        <v>130</v>
      </c>
      <c r="D88" s="50" t="s">
        <v>319</v>
      </c>
      <c r="E88" s="52">
        <v>0.19800000000000001</v>
      </c>
      <c r="F88" s="52">
        <v>0.221</v>
      </c>
      <c r="G88" s="49">
        <v>0.19800000000000001</v>
      </c>
      <c r="H88" s="49">
        <v>2.4E-2</v>
      </c>
      <c r="I88" s="50"/>
      <c r="J88" s="50" t="s">
        <v>258</v>
      </c>
    </row>
    <row r="89" spans="2:10">
      <c r="B89" s="54"/>
      <c r="C89" s="49" t="s">
        <v>320</v>
      </c>
      <c r="D89" s="50" t="s">
        <v>319</v>
      </c>
      <c r="E89" s="52">
        <v>0.122</v>
      </c>
      <c r="F89" s="52">
        <v>0.14899999999999999</v>
      </c>
      <c r="G89" s="49">
        <v>0.122</v>
      </c>
      <c r="H89" s="49">
        <v>2.7E-2</v>
      </c>
      <c r="I89" s="50"/>
      <c r="J89" s="50" t="s">
        <v>258</v>
      </c>
    </row>
    <row r="90" spans="2:10">
      <c r="B90" s="54"/>
      <c r="C90" s="49" t="s">
        <v>320</v>
      </c>
      <c r="D90" s="50" t="s">
        <v>319</v>
      </c>
      <c r="E90" s="52">
        <v>0.154</v>
      </c>
      <c r="F90" s="52">
        <v>0.189</v>
      </c>
      <c r="G90" s="49">
        <v>0.154</v>
      </c>
      <c r="H90" s="49">
        <v>3.5000000000000003E-2</v>
      </c>
      <c r="I90" s="50"/>
      <c r="J90" s="50" t="s">
        <v>258</v>
      </c>
    </row>
    <row r="91" spans="2:10">
      <c r="B91" s="54"/>
      <c r="C91" s="49" t="s">
        <v>320</v>
      </c>
      <c r="D91" s="50" t="s">
        <v>319</v>
      </c>
      <c r="E91" s="52">
        <v>0.17399999999999999</v>
      </c>
      <c r="F91" s="52">
        <v>0.214</v>
      </c>
      <c r="G91" s="49">
        <v>0.17399999999999999</v>
      </c>
      <c r="H91" s="49">
        <v>3.9E-2</v>
      </c>
      <c r="I91" s="50"/>
      <c r="J91" s="50" t="s">
        <v>258</v>
      </c>
    </row>
    <row r="92" spans="2:10">
      <c r="B92" s="54"/>
      <c r="C92" s="49" t="s">
        <v>321</v>
      </c>
      <c r="D92" s="50" t="s">
        <v>319</v>
      </c>
      <c r="E92" s="52">
        <v>6.0000000000000001E-3</v>
      </c>
      <c r="F92" s="52">
        <v>7.4999999999999997E-2</v>
      </c>
      <c r="G92" s="49">
        <v>6.0000000000000001E-3</v>
      </c>
      <c r="H92" s="49">
        <v>7.0000000000000007E-2</v>
      </c>
      <c r="I92" s="50"/>
      <c r="J92" s="50" t="s">
        <v>258</v>
      </c>
    </row>
    <row r="93" spans="2:10">
      <c r="B93" s="54"/>
      <c r="C93" s="49" t="s">
        <v>264</v>
      </c>
      <c r="D93" s="50" t="s">
        <v>319</v>
      </c>
      <c r="E93" s="52">
        <v>4.2000000000000003E-2</v>
      </c>
      <c r="F93" s="52">
        <v>0.122</v>
      </c>
      <c r="G93" s="49">
        <v>4.2000000000000003E-2</v>
      </c>
      <c r="H93" s="49">
        <v>8.1000000000000003E-2</v>
      </c>
      <c r="I93" s="50"/>
      <c r="J93" s="50" t="s">
        <v>258</v>
      </c>
    </row>
    <row r="94" spans="2:10">
      <c r="B94" s="54"/>
      <c r="C94" s="49" t="s">
        <v>322</v>
      </c>
      <c r="D94" s="50" t="s">
        <v>319</v>
      </c>
      <c r="E94" s="52">
        <v>1E-3</v>
      </c>
      <c r="F94" s="52">
        <v>0.20699999999999999</v>
      </c>
      <c r="G94" s="49">
        <v>1E-3</v>
      </c>
      <c r="H94" s="49">
        <v>0.20599999999999999</v>
      </c>
      <c r="I94" s="50"/>
      <c r="J94" s="50" t="s">
        <v>258</v>
      </c>
    </row>
    <row r="95" spans="2:10">
      <c r="B95" s="54"/>
      <c r="C95" s="49" t="s">
        <v>138</v>
      </c>
      <c r="D95" s="50" t="s">
        <v>319</v>
      </c>
      <c r="E95" s="52">
        <v>0</v>
      </c>
      <c r="F95" s="52">
        <v>0.126</v>
      </c>
      <c r="G95" s="49">
        <v>0</v>
      </c>
      <c r="H95" s="49">
        <v>0.126</v>
      </c>
      <c r="I95" s="50"/>
      <c r="J95" s="50" t="s">
        <v>258</v>
      </c>
    </row>
    <row r="96" spans="2:10">
      <c r="B96" s="54"/>
      <c r="C96" s="49" t="s">
        <v>323</v>
      </c>
      <c r="D96" s="50" t="s">
        <v>319</v>
      </c>
      <c r="E96" s="52">
        <v>0</v>
      </c>
      <c r="F96" s="52">
        <v>0.107</v>
      </c>
      <c r="G96" s="49">
        <v>0</v>
      </c>
      <c r="H96" s="49">
        <v>0.107</v>
      </c>
      <c r="I96" s="50"/>
      <c r="J96" s="50" t="s">
        <v>258</v>
      </c>
    </row>
    <row r="97" spans="2:10">
      <c r="B97" s="54" t="s">
        <v>324</v>
      </c>
      <c r="C97" s="49" t="s">
        <v>323</v>
      </c>
      <c r="D97" s="50" t="s">
        <v>319</v>
      </c>
      <c r="E97" s="52">
        <v>0</v>
      </c>
      <c r="F97" s="52">
        <v>7.0000000000000001E-3</v>
      </c>
      <c r="G97" s="49">
        <v>0</v>
      </c>
      <c r="H97" s="49">
        <v>1E-3</v>
      </c>
      <c r="I97" s="50"/>
      <c r="J97" s="50" t="s">
        <v>258</v>
      </c>
    </row>
    <row r="98" spans="2:10">
      <c r="B98" s="54" t="s">
        <v>325</v>
      </c>
      <c r="C98" s="49"/>
      <c r="D98" s="50" t="s">
        <v>319</v>
      </c>
      <c r="E98" s="52">
        <v>0.24</v>
      </c>
      <c r="F98" s="52">
        <v>0.29799999999999999</v>
      </c>
      <c r="G98" s="49">
        <v>0.24</v>
      </c>
      <c r="H98" s="49">
        <v>5.8000000000000003E-2</v>
      </c>
      <c r="I98" s="50"/>
      <c r="J98" s="50" t="s">
        <v>258</v>
      </c>
    </row>
    <row r="99" spans="2:10">
      <c r="B99" s="54" t="s">
        <v>326</v>
      </c>
      <c r="C99" s="49"/>
      <c r="D99" s="50" t="s">
        <v>319</v>
      </c>
      <c r="E99" s="52">
        <v>0.252</v>
      </c>
      <c r="F99" s="52">
        <v>0.312</v>
      </c>
      <c r="G99" s="49">
        <v>0.252</v>
      </c>
      <c r="H99" s="49">
        <v>0.06</v>
      </c>
      <c r="I99" s="50"/>
      <c r="J99" s="50"/>
    </row>
    <row r="100" spans="2:10">
      <c r="B100" s="54" t="s">
        <v>326</v>
      </c>
      <c r="C100" s="49"/>
      <c r="D100" s="50" t="s">
        <v>319</v>
      </c>
      <c r="E100" s="52">
        <v>0.221</v>
      </c>
      <c r="F100" s="52">
        <v>0.27400000000000002</v>
      </c>
      <c r="G100" s="49">
        <v>0.221</v>
      </c>
      <c r="H100" s="49">
        <v>5.2999999999999999E-2</v>
      </c>
      <c r="I100" s="50"/>
      <c r="J100" s="50"/>
    </row>
    <row r="101" spans="2:10">
      <c r="B101" s="54" t="s">
        <v>327</v>
      </c>
      <c r="C101" s="49"/>
      <c r="D101" s="50" t="s">
        <v>328</v>
      </c>
      <c r="E101" s="52">
        <v>2.7E-2</v>
      </c>
      <c r="F101" s="52">
        <v>3.3000000000000002E-2</v>
      </c>
      <c r="G101" s="49">
        <v>2.7E-2</v>
      </c>
      <c r="H101" s="49">
        <v>6.0000000000000001E-3</v>
      </c>
      <c r="I101" s="50"/>
      <c r="J101" s="50" t="s">
        <v>258</v>
      </c>
    </row>
    <row r="102" spans="2:10">
      <c r="B102" s="54"/>
      <c r="C102" s="49"/>
      <c r="D102" s="50" t="s">
        <v>319</v>
      </c>
      <c r="E102" s="52">
        <v>0.85299999999999998</v>
      </c>
      <c r="F102" s="52">
        <v>1.0429999999999999</v>
      </c>
      <c r="G102" s="49">
        <v>0.85299999999999998</v>
      </c>
      <c r="H102" s="49">
        <v>0.19</v>
      </c>
      <c r="I102" s="50"/>
      <c r="J102" s="50" t="s">
        <v>258</v>
      </c>
    </row>
    <row r="103" spans="2:10">
      <c r="B103" s="54" t="s">
        <v>329</v>
      </c>
      <c r="C103" s="49"/>
      <c r="D103" s="50" t="s">
        <v>328</v>
      </c>
      <c r="E103" s="52">
        <v>2.5000000000000001E-2</v>
      </c>
      <c r="F103" s="52">
        <v>3.5999999999999997E-2</v>
      </c>
      <c r="G103" s="49">
        <v>2.5000000000000001E-2</v>
      </c>
      <c r="H103" s="49">
        <v>1.0999999999999999E-2</v>
      </c>
      <c r="I103" s="50"/>
      <c r="J103" s="50" t="s">
        <v>330</v>
      </c>
    </row>
    <row r="104" spans="2:10">
      <c r="B104" s="54" t="s">
        <v>331</v>
      </c>
      <c r="C104" s="49" t="s">
        <v>332</v>
      </c>
      <c r="D104" s="50" t="s">
        <v>328</v>
      </c>
      <c r="E104" s="52">
        <v>5.0000000000000001E-3</v>
      </c>
      <c r="F104" s="52">
        <v>6.0000000000000001E-3</v>
      </c>
      <c r="G104" s="49">
        <v>5.0000000000000001E-3</v>
      </c>
      <c r="H104" s="49">
        <v>1E-3</v>
      </c>
      <c r="I104" s="50"/>
      <c r="J104" s="50" t="s">
        <v>330</v>
      </c>
    </row>
    <row r="105" spans="2:10">
      <c r="B105" s="54"/>
      <c r="C105" s="49" t="s">
        <v>333</v>
      </c>
      <c r="D105" s="50" t="s">
        <v>328</v>
      </c>
      <c r="E105" s="52">
        <v>1.9E-2</v>
      </c>
      <c r="F105" s="52">
        <v>2.4E-2</v>
      </c>
      <c r="G105" s="49">
        <v>1.9E-2</v>
      </c>
      <c r="H105" s="49">
        <v>5.0000000000000001E-3</v>
      </c>
      <c r="I105" s="50"/>
      <c r="J105" s="50" t="s">
        <v>330</v>
      </c>
    </row>
    <row r="106" spans="2:10">
      <c r="B106" s="54"/>
      <c r="C106" s="49" t="s">
        <v>334</v>
      </c>
      <c r="D106" s="50" t="s">
        <v>328</v>
      </c>
      <c r="E106" s="52">
        <v>0</v>
      </c>
      <c r="F106" s="52">
        <v>0</v>
      </c>
      <c r="G106" s="49">
        <v>0</v>
      </c>
      <c r="H106" s="49">
        <v>0</v>
      </c>
      <c r="I106" s="50"/>
      <c r="J106" s="50" t="s">
        <v>330</v>
      </c>
    </row>
    <row r="107" spans="2:10">
      <c r="B107" s="54"/>
      <c r="C107" s="54" t="s">
        <v>335</v>
      </c>
      <c r="D107" s="55" t="s">
        <v>328</v>
      </c>
      <c r="E107" s="54">
        <v>0</v>
      </c>
      <c r="F107" s="54">
        <v>2.5999999999999999E-2</v>
      </c>
      <c r="G107" s="54">
        <v>0</v>
      </c>
      <c r="H107" s="54">
        <v>2.5999999999999999E-2</v>
      </c>
      <c r="I107" s="55"/>
      <c r="J107" s="55" t="s">
        <v>330</v>
      </c>
    </row>
    <row r="108" spans="2:10">
      <c r="B108" s="54" t="s">
        <v>336</v>
      </c>
      <c r="C108" s="54" t="s">
        <v>337</v>
      </c>
      <c r="D108" s="55" t="s">
        <v>328</v>
      </c>
      <c r="E108" s="54">
        <v>0.113</v>
      </c>
      <c r="F108" s="54">
        <v>0.14000000000000001</v>
      </c>
      <c r="G108" s="54">
        <v>0.113</v>
      </c>
      <c r="H108" s="54">
        <v>2.7E-2</v>
      </c>
      <c r="I108" s="55"/>
      <c r="J108" s="55" t="s">
        <v>258</v>
      </c>
    </row>
    <row r="109" spans="2:10">
      <c r="B109" s="54"/>
      <c r="C109" s="54" t="s">
        <v>338</v>
      </c>
      <c r="D109" s="55" t="s">
        <v>328</v>
      </c>
      <c r="E109" s="54">
        <v>0.109</v>
      </c>
      <c r="F109" s="54">
        <v>0.13500000000000001</v>
      </c>
      <c r="G109" s="54">
        <v>0.109</v>
      </c>
      <c r="H109" s="54">
        <v>2.5999999999999999E-2</v>
      </c>
      <c r="I109" s="55"/>
      <c r="J109" s="55" t="s">
        <v>258</v>
      </c>
    </row>
    <row r="110" spans="2:10">
      <c r="B110" s="54"/>
      <c r="C110" s="54" t="s">
        <v>339</v>
      </c>
      <c r="D110" s="55" t="s">
        <v>328</v>
      </c>
      <c r="E110" s="54">
        <v>0.11799999999999999</v>
      </c>
      <c r="F110" s="54">
        <v>0.14599999999999999</v>
      </c>
      <c r="G110" s="54">
        <v>0.11799999999999999</v>
      </c>
      <c r="H110" s="54">
        <v>2.8000000000000001E-2</v>
      </c>
      <c r="I110" s="55"/>
      <c r="J110" s="55" t="s">
        <v>258</v>
      </c>
    </row>
    <row r="111" spans="2:10">
      <c r="B111" s="54"/>
      <c r="C111" s="54" t="s">
        <v>337</v>
      </c>
      <c r="D111" s="55" t="s">
        <v>328</v>
      </c>
      <c r="E111" s="54">
        <v>0</v>
      </c>
      <c r="F111" s="54">
        <v>0.13400000000000001</v>
      </c>
      <c r="G111" s="54">
        <v>0</v>
      </c>
      <c r="H111" s="54">
        <v>0.13400000000000001</v>
      </c>
      <c r="I111" s="55"/>
      <c r="J111" s="55" t="s">
        <v>258</v>
      </c>
    </row>
    <row r="112" spans="2:10">
      <c r="B112" s="54" t="s">
        <v>340</v>
      </c>
      <c r="C112" s="54" t="s">
        <v>323</v>
      </c>
      <c r="D112" s="55" t="s">
        <v>328</v>
      </c>
      <c r="E112" s="54">
        <v>0</v>
      </c>
      <c r="F112" s="54">
        <v>9.5000000000000001E-2</v>
      </c>
      <c r="G112" s="54">
        <v>0</v>
      </c>
      <c r="H112" s="54">
        <v>9.5000000000000001E-2</v>
      </c>
      <c r="I112" s="55"/>
      <c r="J112" s="55" t="s">
        <v>258</v>
      </c>
    </row>
    <row r="113" spans="2:10">
      <c r="B113" s="54" t="s">
        <v>341</v>
      </c>
      <c r="C113" s="54" t="s">
        <v>323</v>
      </c>
      <c r="D113" s="55" t="s">
        <v>328</v>
      </c>
      <c r="E113" s="54">
        <v>0</v>
      </c>
      <c r="F113" s="54">
        <v>8.4000000000000005E-2</v>
      </c>
      <c r="G113" s="54">
        <v>0</v>
      </c>
      <c r="H113" s="54">
        <v>8.4000000000000005E-2</v>
      </c>
      <c r="I113" s="55"/>
      <c r="J113" s="55" t="s">
        <v>258</v>
      </c>
    </row>
    <row r="114" spans="2:10">
      <c r="B114" s="54" t="s">
        <v>342</v>
      </c>
      <c r="C114" s="54" t="s">
        <v>343</v>
      </c>
      <c r="D114" s="55" t="s">
        <v>328</v>
      </c>
      <c r="E114" s="54">
        <v>0.27800000000000002</v>
      </c>
      <c r="F114" s="54">
        <v>0.29699999999999999</v>
      </c>
      <c r="G114" s="54">
        <v>0.27800000000000002</v>
      </c>
      <c r="H114" s="54">
        <v>1.9E-2</v>
      </c>
      <c r="I114" s="55"/>
      <c r="J114" s="55" t="s">
        <v>258</v>
      </c>
    </row>
    <row r="115" spans="2:10">
      <c r="B115" s="54"/>
      <c r="C115" s="54" t="s">
        <v>344</v>
      </c>
      <c r="D115" s="55" t="s">
        <v>328</v>
      </c>
      <c r="E115" s="54">
        <v>0.187</v>
      </c>
      <c r="F115" s="54">
        <v>0.2</v>
      </c>
      <c r="G115" s="54">
        <v>0.187</v>
      </c>
      <c r="H115" s="54">
        <v>1.2999999999999999E-2</v>
      </c>
      <c r="I115" s="55"/>
      <c r="J115" s="55" t="s">
        <v>258</v>
      </c>
    </row>
    <row r="116" spans="2:10">
      <c r="B116" s="54"/>
      <c r="C116" s="54" t="s">
        <v>345</v>
      </c>
      <c r="D116" s="55" t="s">
        <v>328</v>
      </c>
      <c r="E116" s="54">
        <v>0.13700000000000001</v>
      </c>
      <c r="F116" s="54">
        <v>0.14699999999999999</v>
      </c>
      <c r="G116" s="54">
        <v>0.13700000000000001</v>
      </c>
      <c r="H116" s="54">
        <v>0.01</v>
      </c>
      <c r="I116" s="55"/>
      <c r="J116" s="55" t="s">
        <v>258</v>
      </c>
    </row>
    <row r="117" spans="2:10">
      <c r="B117" s="54" t="s">
        <v>346</v>
      </c>
      <c r="C117" s="54"/>
      <c r="D117" s="55"/>
      <c r="E117" s="54">
        <v>0</v>
      </c>
      <c r="F117" s="54"/>
      <c r="G117" s="54"/>
      <c r="H117" s="54"/>
      <c r="I117" s="55"/>
      <c r="J117" s="55"/>
    </row>
    <row r="118" spans="2:10">
      <c r="B118" s="54" t="s">
        <v>347</v>
      </c>
      <c r="C118" s="54" t="s">
        <v>348</v>
      </c>
      <c r="D118" s="55" t="s">
        <v>349</v>
      </c>
      <c r="E118" s="54">
        <v>0.89500000000000002</v>
      </c>
      <c r="F118" s="54">
        <v>1.153</v>
      </c>
      <c r="G118" s="54">
        <v>0.89500000000000002</v>
      </c>
      <c r="H118" s="54">
        <v>0.25800000000000001</v>
      </c>
      <c r="I118" s="55" t="s">
        <v>299</v>
      </c>
      <c r="J118" s="55" t="s">
        <v>350</v>
      </c>
    </row>
    <row r="119" spans="2:10">
      <c r="B119" s="54"/>
      <c r="C119" s="54" t="s">
        <v>351</v>
      </c>
      <c r="D119" s="55" t="s">
        <v>349</v>
      </c>
      <c r="E119" s="54">
        <v>0.33600000000000002</v>
      </c>
      <c r="F119" s="54">
        <v>0.432</v>
      </c>
      <c r="G119" s="54">
        <v>0.33600000000000002</v>
      </c>
      <c r="H119" s="54">
        <v>9.6000000000000002E-2</v>
      </c>
      <c r="I119" s="55" t="s">
        <v>299</v>
      </c>
      <c r="J119" s="55" t="s">
        <v>350</v>
      </c>
    </row>
    <row r="120" spans="2:10">
      <c r="B120" s="54"/>
      <c r="C120" s="54"/>
      <c r="D120" s="55" t="s">
        <v>349</v>
      </c>
      <c r="E120" s="54">
        <v>0.20100000000000001</v>
      </c>
      <c r="F120" s="54">
        <v>0.25900000000000001</v>
      </c>
      <c r="G120" s="54">
        <v>0.20100000000000001</v>
      </c>
      <c r="H120" s="54">
        <v>5.8000000000000003E-2</v>
      </c>
      <c r="I120" s="55" t="s">
        <v>299</v>
      </c>
      <c r="J120" s="55" t="s">
        <v>350</v>
      </c>
    </row>
    <row r="121" spans="2:10">
      <c r="B121" s="54"/>
      <c r="C121" s="54"/>
      <c r="D121" s="55" t="s">
        <v>349</v>
      </c>
      <c r="E121" s="54">
        <v>8.5999999999999993E-2</v>
      </c>
      <c r="F121" s="54">
        <v>0.11</v>
      </c>
      <c r="G121" s="54">
        <v>8.5999999999999993E-2</v>
      </c>
      <c r="H121" s="54">
        <v>2.4E-2</v>
      </c>
      <c r="I121" s="55" t="s">
        <v>299</v>
      </c>
      <c r="J121" s="55" t="s">
        <v>350</v>
      </c>
    </row>
    <row r="122" spans="2:10">
      <c r="B122" s="54"/>
      <c r="C122" s="54"/>
      <c r="D122" s="55" t="s">
        <v>349</v>
      </c>
      <c r="E122" s="54">
        <v>6.4000000000000001E-2</v>
      </c>
      <c r="F122" s="54">
        <v>8.2000000000000003E-2</v>
      </c>
      <c r="G122" s="54">
        <v>6.4000000000000001E-2</v>
      </c>
      <c r="H122" s="54">
        <v>1.7999999999999999E-2</v>
      </c>
      <c r="I122" s="55" t="s">
        <v>299</v>
      </c>
      <c r="J122" s="55" t="s">
        <v>350</v>
      </c>
    </row>
    <row r="123" spans="2:10">
      <c r="B123" s="54"/>
      <c r="C123" s="54"/>
      <c r="D123" s="55" t="s">
        <v>349</v>
      </c>
      <c r="E123" s="54">
        <v>6.0999999999999999E-2</v>
      </c>
      <c r="F123" s="54">
        <v>7.9000000000000001E-2</v>
      </c>
      <c r="G123" s="54">
        <v>6.0999999999999999E-2</v>
      </c>
      <c r="H123" s="54">
        <v>1.7999999999999999E-2</v>
      </c>
      <c r="I123" s="55" t="s">
        <v>299</v>
      </c>
      <c r="J123" s="55" t="s">
        <v>350</v>
      </c>
    </row>
    <row r="124" spans="2:10">
      <c r="B124" s="54"/>
      <c r="C124" s="54" t="s">
        <v>331</v>
      </c>
      <c r="D124" s="55" t="s">
        <v>349</v>
      </c>
      <c r="E124" s="54">
        <v>1.4E-2</v>
      </c>
      <c r="F124" s="54">
        <v>1.7999999999999999E-2</v>
      </c>
      <c r="G124" s="54">
        <v>1.4E-2</v>
      </c>
      <c r="H124" s="54">
        <v>4.0000000000000001E-3</v>
      </c>
      <c r="I124" s="55" t="s">
        <v>299</v>
      </c>
      <c r="J124" s="55" t="s">
        <v>352</v>
      </c>
    </row>
    <row r="125" spans="2:10">
      <c r="B125" s="54"/>
      <c r="C125" s="54"/>
      <c r="D125" s="55" t="s">
        <v>349</v>
      </c>
      <c r="E125" s="54">
        <v>0</v>
      </c>
      <c r="F125" s="54">
        <v>0.01</v>
      </c>
      <c r="G125" s="54">
        <v>0</v>
      </c>
      <c r="H125" s="54">
        <v>0.01</v>
      </c>
      <c r="I125" s="55" t="s">
        <v>299</v>
      </c>
      <c r="J125" s="55" t="s">
        <v>352</v>
      </c>
    </row>
    <row r="126" spans="2:10">
      <c r="B126" s="54"/>
      <c r="C126" s="54"/>
      <c r="D126" s="55" t="s">
        <v>349</v>
      </c>
      <c r="E126" s="54">
        <v>3.0000000000000001E-3</v>
      </c>
      <c r="F126" s="54">
        <v>1.2E-2</v>
      </c>
      <c r="G126" s="54">
        <v>3.0000000000000001E-3</v>
      </c>
      <c r="H126" s="54">
        <v>8.9999999999999993E-3</v>
      </c>
      <c r="I126" s="55" t="s">
        <v>299</v>
      </c>
      <c r="J126" s="55" t="s">
        <v>353</v>
      </c>
    </row>
    <row r="127" spans="2:10">
      <c r="B127" s="54"/>
      <c r="C127" s="54" t="s">
        <v>354</v>
      </c>
      <c r="D127" s="55" t="s">
        <v>349</v>
      </c>
      <c r="E127" s="54">
        <v>3.2000000000000001E-2</v>
      </c>
      <c r="F127" s="54">
        <v>4.1000000000000002E-2</v>
      </c>
      <c r="G127" s="54">
        <v>3.2000000000000001E-2</v>
      </c>
      <c r="H127" s="54">
        <v>8.9999999999999993E-3</v>
      </c>
      <c r="I127" s="55" t="s">
        <v>299</v>
      </c>
      <c r="J127" s="55" t="s">
        <v>355</v>
      </c>
    </row>
    <row r="128" spans="2:10">
      <c r="B128" s="54"/>
      <c r="C128" s="54"/>
      <c r="D128" s="55" t="s">
        <v>349</v>
      </c>
      <c r="E128" s="54">
        <v>0</v>
      </c>
      <c r="F128" s="54"/>
      <c r="G128" s="54"/>
      <c r="H128" s="54"/>
      <c r="I128" s="55" t="s">
        <v>299</v>
      </c>
      <c r="J128" s="55" t="s">
        <v>356</v>
      </c>
    </row>
    <row r="129" spans="2:10">
      <c r="B129" s="54"/>
      <c r="C129" s="54"/>
      <c r="D129" s="55" t="s">
        <v>349</v>
      </c>
      <c r="E129" s="54">
        <v>2.3E-2</v>
      </c>
      <c r="F129" s="54">
        <v>0.03</v>
      </c>
      <c r="G129" s="54">
        <v>2.3E-2</v>
      </c>
      <c r="H129" s="54">
        <v>7.0000000000000001E-3</v>
      </c>
      <c r="I129" s="55" t="s">
        <v>299</v>
      </c>
      <c r="J129" s="55" t="s">
        <v>357</v>
      </c>
    </row>
    <row r="130" spans="2:10">
      <c r="B130" s="54"/>
      <c r="C130" s="54"/>
      <c r="D130" s="55" t="s">
        <v>349</v>
      </c>
      <c r="E130" s="54">
        <v>1.6E-2</v>
      </c>
      <c r="F130" s="54">
        <v>2.1000000000000001E-2</v>
      </c>
      <c r="G130" s="54">
        <v>1.6E-2</v>
      </c>
      <c r="H130" s="54">
        <v>5.0000000000000001E-3</v>
      </c>
      <c r="I130" s="55" t="s">
        <v>299</v>
      </c>
      <c r="J130" s="55" t="s">
        <v>357</v>
      </c>
    </row>
    <row r="131" spans="2:10">
      <c r="B131" s="54"/>
      <c r="C131" s="54" t="s">
        <v>358</v>
      </c>
      <c r="D131" s="55" t="s">
        <v>349</v>
      </c>
      <c r="E131" s="54">
        <v>2.1999999999999999E-2</v>
      </c>
      <c r="F131" s="54">
        <v>2.7E-2</v>
      </c>
      <c r="G131" s="54">
        <v>2.1999999999999999E-2</v>
      </c>
      <c r="H131" s="54">
        <v>5.0000000000000001E-3</v>
      </c>
      <c r="I131" s="55" t="s">
        <v>299</v>
      </c>
      <c r="J131" s="55" t="s">
        <v>359</v>
      </c>
    </row>
    <row r="132" spans="2:10">
      <c r="B132" s="54"/>
      <c r="C132" s="54"/>
      <c r="D132" s="55" t="s">
        <v>349</v>
      </c>
      <c r="E132" s="54">
        <v>1.7000000000000001E-2</v>
      </c>
      <c r="F132" s="54">
        <v>2.1000000000000001E-2</v>
      </c>
      <c r="G132" s="54">
        <v>1.7000000000000001E-2</v>
      </c>
      <c r="H132" s="54">
        <v>4.0000000000000001E-3</v>
      </c>
      <c r="I132" s="55" t="s">
        <v>299</v>
      </c>
      <c r="J132" s="55" t="s">
        <v>359</v>
      </c>
    </row>
    <row r="133" spans="2:10">
      <c r="B133" s="54"/>
      <c r="C133" s="54"/>
      <c r="D133" s="55" t="s">
        <v>349</v>
      </c>
      <c r="E133" s="54">
        <v>1.2E-2</v>
      </c>
      <c r="F133" s="54">
        <v>1.4999999999999999E-2</v>
      </c>
      <c r="G133" s="54">
        <v>1.2E-2</v>
      </c>
      <c r="H133" s="54">
        <v>3.0000000000000001E-3</v>
      </c>
      <c r="I133" s="55" t="s">
        <v>299</v>
      </c>
      <c r="J133" s="55" t="s">
        <v>360</v>
      </c>
    </row>
    <row r="134" spans="2:10">
      <c r="B134" s="54" t="s">
        <v>361</v>
      </c>
      <c r="C134" s="54" t="s">
        <v>348</v>
      </c>
      <c r="D134" s="55" t="s">
        <v>349</v>
      </c>
      <c r="E134" s="54">
        <v>0</v>
      </c>
      <c r="F134" s="54"/>
      <c r="G134" s="54"/>
      <c r="H134" s="54"/>
      <c r="I134" s="55" t="s">
        <v>299</v>
      </c>
      <c r="J134" s="55" t="s">
        <v>362</v>
      </c>
    </row>
    <row r="135" spans="2:10">
      <c r="B135" s="54"/>
      <c r="C135" s="54" t="s">
        <v>351</v>
      </c>
      <c r="D135" s="55" t="s">
        <v>349</v>
      </c>
      <c r="E135" s="54">
        <v>0</v>
      </c>
      <c r="F135" s="54"/>
      <c r="G135" s="54"/>
      <c r="H135" s="54"/>
      <c r="I135" s="55" t="s">
        <v>299</v>
      </c>
      <c r="J135" s="55" t="s">
        <v>356</v>
      </c>
    </row>
    <row r="136" spans="2:10">
      <c r="B136" s="54"/>
      <c r="C136" s="54"/>
      <c r="D136" s="55" t="s">
        <v>349</v>
      </c>
      <c r="E136" s="54">
        <v>0</v>
      </c>
      <c r="F136" s="54"/>
      <c r="G136" s="54"/>
      <c r="H136" s="54"/>
      <c r="I136" s="55" t="s">
        <v>299</v>
      </c>
      <c r="J136" s="55" t="s">
        <v>356</v>
      </c>
    </row>
    <row r="137" spans="2:10">
      <c r="B137" s="54"/>
      <c r="C137" s="54"/>
      <c r="D137" s="55" t="s">
        <v>349</v>
      </c>
      <c r="E137" s="54">
        <v>0.155</v>
      </c>
      <c r="F137" s="54">
        <v>0.2</v>
      </c>
      <c r="G137" s="54">
        <v>0.155</v>
      </c>
      <c r="H137" s="54">
        <v>4.4999999999999998E-2</v>
      </c>
      <c r="I137" s="55" t="s">
        <v>299</v>
      </c>
      <c r="J137" s="55" t="s">
        <v>363</v>
      </c>
    </row>
    <row r="138" spans="2:10">
      <c r="B138" s="54"/>
      <c r="C138" s="54"/>
      <c r="D138" s="55" t="s">
        <v>349</v>
      </c>
      <c r="E138" s="54">
        <v>9.0999999999999998E-2</v>
      </c>
      <c r="F138" s="54">
        <v>0.11700000000000001</v>
      </c>
      <c r="G138" s="54">
        <v>9.0999999999999998E-2</v>
      </c>
      <c r="H138" s="54">
        <v>2.5999999999999999E-2</v>
      </c>
      <c r="I138" s="55" t="s">
        <v>299</v>
      </c>
      <c r="J138" s="55" t="s">
        <v>363</v>
      </c>
    </row>
    <row r="139" spans="2:10">
      <c r="B139" s="54"/>
      <c r="C139" s="54"/>
      <c r="D139" s="55" t="s">
        <v>349</v>
      </c>
      <c r="E139" s="54">
        <v>0.08</v>
      </c>
      <c r="F139" s="54">
        <v>0.10199999999999999</v>
      </c>
      <c r="G139" s="54">
        <v>0.08</v>
      </c>
      <c r="H139" s="54">
        <v>2.1999999999999999E-2</v>
      </c>
      <c r="I139" s="55" t="s">
        <v>299</v>
      </c>
      <c r="J139" s="55" t="s">
        <v>363</v>
      </c>
    </row>
    <row r="140" spans="2:10">
      <c r="B140" s="54"/>
      <c r="C140" s="54"/>
      <c r="D140" s="55" t="s">
        <v>349</v>
      </c>
      <c r="E140" s="54">
        <v>7.2999999999999995E-2</v>
      </c>
      <c r="F140" s="54">
        <v>9.2999999999999999E-2</v>
      </c>
      <c r="G140" s="54">
        <v>7.2999999999999995E-2</v>
      </c>
      <c r="H140" s="54">
        <v>0.02</v>
      </c>
      <c r="I140" s="55" t="s">
        <v>299</v>
      </c>
      <c r="J140" s="55" t="s">
        <v>363</v>
      </c>
    </row>
    <row r="141" spans="2:10">
      <c r="B141" s="54"/>
      <c r="C141" s="54" t="s">
        <v>331</v>
      </c>
      <c r="D141" s="55" t="s">
        <v>349</v>
      </c>
      <c r="E141" s="54">
        <v>2.3E-2</v>
      </c>
      <c r="F141" s="54">
        <v>0.03</v>
      </c>
      <c r="G141" s="54">
        <v>2.3E-2</v>
      </c>
      <c r="H141" s="54">
        <v>7.0000000000000001E-3</v>
      </c>
      <c r="I141" s="55" t="s">
        <v>299</v>
      </c>
      <c r="J141" s="55" t="s">
        <v>364</v>
      </c>
    </row>
    <row r="142" spans="2:10">
      <c r="B142" s="54"/>
      <c r="C142" s="54"/>
      <c r="D142" s="55" t="s">
        <v>349</v>
      </c>
      <c r="E142" s="54">
        <v>0</v>
      </c>
      <c r="F142" s="54">
        <v>1.6E-2</v>
      </c>
      <c r="G142" s="54">
        <v>0</v>
      </c>
      <c r="H142" s="54">
        <v>1.6E-2</v>
      </c>
      <c r="I142" s="55" t="s">
        <v>299</v>
      </c>
      <c r="J142" s="55" t="s">
        <v>364</v>
      </c>
    </row>
    <row r="143" spans="2:10">
      <c r="B143" s="54"/>
      <c r="C143" s="54"/>
      <c r="D143" s="55" t="s">
        <v>349</v>
      </c>
      <c r="E143" s="54">
        <v>5.0000000000000001E-3</v>
      </c>
      <c r="F143" s="54">
        <v>1.9E-2</v>
      </c>
      <c r="G143" s="54">
        <v>5.0000000000000001E-3</v>
      </c>
      <c r="H143" s="54">
        <v>1.4E-2</v>
      </c>
      <c r="I143" s="55" t="s">
        <v>299</v>
      </c>
      <c r="J143" s="55" t="s">
        <v>353</v>
      </c>
    </row>
    <row r="144" spans="2:10">
      <c r="B144" s="54"/>
      <c r="C144" s="54" t="s">
        <v>354</v>
      </c>
      <c r="D144" s="55" t="s">
        <v>349</v>
      </c>
      <c r="E144" s="54">
        <v>3.5000000000000003E-2</v>
      </c>
      <c r="F144" s="54">
        <v>4.4999999999999998E-2</v>
      </c>
      <c r="G144" s="54">
        <v>3.5000000000000003E-2</v>
      </c>
      <c r="H144" s="54">
        <v>0.01</v>
      </c>
      <c r="I144" s="55" t="s">
        <v>299</v>
      </c>
      <c r="J144" s="55" t="s">
        <v>365</v>
      </c>
    </row>
    <row r="145" spans="2:10">
      <c r="B145" s="54"/>
      <c r="C145" s="54"/>
      <c r="D145" s="55" t="s">
        <v>366</v>
      </c>
      <c r="E145" s="54">
        <v>3.4000000000000002E-2</v>
      </c>
      <c r="F145" s="54">
        <v>4.3999999999999997E-2</v>
      </c>
      <c r="G145" s="54">
        <v>3.4000000000000002E-2</v>
      </c>
      <c r="H145" s="54">
        <v>0.01</v>
      </c>
      <c r="I145" s="55" t="s">
        <v>299</v>
      </c>
      <c r="J145" s="55" t="s">
        <v>365</v>
      </c>
    </row>
    <row r="146" spans="2:10">
      <c r="B146" s="54"/>
      <c r="C146" s="54"/>
      <c r="D146" s="55" t="s">
        <v>349</v>
      </c>
      <c r="E146" s="54">
        <v>1.7999999999999999E-2</v>
      </c>
      <c r="F146" s="54">
        <v>2.4E-2</v>
      </c>
      <c r="G146" s="54">
        <v>1.7999999999999999E-2</v>
      </c>
      <c r="H146" s="54">
        <v>6.0000000000000001E-3</v>
      </c>
      <c r="I146" s="55" t="s">
        <v>299</v>
      </c>
      <c r="J146" s="55" t="s">
        <v>365</v>
      </c>
    </row>
    <row r="147" spans="2:10">
      <c r="B147" s="54"/>
      <c r="C147" s="54"/>
      <c r="D147" s="55" t="s">
        <v>349</v>
      </c>
      <c r="E147" s="54">
        <v>1.2999999999999999E-2</v>
      </c>
      <c r="F147" s="54">
        <v>1.7000000000000001E-2</v>
      </c>
      <c r="G147" s="54">
        <v>1.2999999999999999E-2</v>
      </c>
      <c r="H147" s="54">
        <v>4.0000000000000001E-3</v>
      </c>
      <c r="I147" s="55" t="s">
        <v>299</v>
      </c>
      <c r="J147" s="55" t="s">
        <v>365</v>
      </c>
    </row>
    <row r="148" spans="2:10">
      <c r="B148" s="54"/>
      <c r="C148" s="54"/>
      <c r="D148" s="55" t="s">
        <v>349</v>
      </c>
      <c r="E148" s="54">
        <v>5.0000000000000001E-3</v>
      </c>
      <c r="F148" s="54">
        <v>1.9E-2</v>
      </c>
      <c r="G148" s="54">
        <v>5.0000000000000001E-3</v>
      </c>
      <c r="H148" s="54">
        <v>1.4E-2</v>
      </c>
      <c r="I148" s="55" t="s">
        <v>299</v>
      </c>
      <c r="J148" s="55" t="s">
        <v>353</v>
      </c>
    </row>
    <row r="149" spans="2:10">
      <c r="B149" s="54"/>
      <c r="C149" s="54" t="s">
        <v>358</v>
      </c>
      <c r="D149" s="55" t="s">
        <v>349</v>
      </c>
      <c r="E149" s="54">
        <v>0</v>
      </c>
      <c r="F149" s="54"/>
      <c r="G149" s="54"/>
      <c r="H149" s="54"/>
      <c r="I149" s="55" t="s">
        <v>299</v>
      </c>
      <c r="J149" s="55" t="s">
        <v>356</v>
      </c>
    </row>
    <row r="150" spans="2:10">
      <c r="B150" s="54"/>
      <c r="C150" s="54"/>
      <c r="D150" s="55" t="s">
        <v>349</v>
      </c>
      <c r="E150" s="54">
        <v>2.7E-2</v>
      </c>
      <c r="F150" s="54">
        <v>3.5000000000000003E-2</v>
      </c>
      <c r="G150" s="54">
        <v>2.7E-2</v>
      </c>
      <c r="H150" s="54">
        <v>8.0000000000000002E-3</v>
      </c>
      <c r="I150" s="55" t="s">
        <v>299</v>
      </c>
      <c r="J150" s="55" t="s">
        <v>367</v>
      </c>
    </row>
    <row r="151" spans="2:10">
      <c r="B151" s="54"/>
      <c r="C151" s="54"/>
      <c r="D151" s="55" t="s">
        <v>349</v>
      </c>
      <c r="E151" s="54">
        <v>1.6E-2</v>
      </c>
      <c r="F151" s="54">
        <v>2.1000000000000001E-2</v>
      </c>
      <c r="G151" s="54">
        <v>1.6E-2</v>
      </c>
      <c r="H151" s="54">
        <v>5.0000000000000001E-3</v>
      </c>
      <c r="I151" s="55" t="s">
        <v>299</v>
      </c>
      <c r="J151" s="55" t="s">
        <v>367</v>
      </c>
    </row>
    <row r="152" spans="2:10">
      <c r="B152" s="54"/>
      <c r="C152" s="54"/>
      <c r="D152" s="55" t="s">
        <v>349</v>
      </c>
      <c r="E152" s="54">
        <v>1.2E-2</v>
      </c>
      <c r="F152" s="54">
        <v>1.4999999999999999E-2</v>
      </c>
      <c r="G152" s="54">
        <v>1.2E-2</v>
      </c>
      <c r="H152" s="54">
        <v>3.0000000000000001E-3</v>
      </c>
      <c r="I152" s="55" t="s">
        <v>299</v>
      </c>
      <c r="J152" s="55" t="s">
        <v>367</v>
      </c>
    </row>
    <row r="153" spans="2:10">
      <c r="B153" s="54"/>
      <c r="C153" s="54"/>
      <c r="D153" s="55"/>
      <c r="E153" s="54">
        <v>0</v>
      </c>
      <c r="F153" s="54"/>
      <c r="G153" s="54"/>
      <c r="H153" s="54"/>
      <c r="I153" s="55"/>
      <c r="J153" s="55"/>
    </row>
    <row r="154" spans="2:10">
      <c r="B154" s="54" t="s">
        <v>102</v>
      </c>
      <c r="C154" s="54" t="s">
        <v>32</v>
      </c>
      <c r="D154" s="55" t="s">
        <v>37</v>
      </c>
      <c r="E154" s="54">
        <v>1810</v>
      </c>
      <c r="F154" s="54">
        <v>1810</v>
      </c>
      <c r="G154" s="54"/>
      <c r="H154" s="54"/>
      <c r="I154" s="55" t="s">
        <v>296</v>
      </c>
      <c r="J154" s="55" t="s">
        <v>368</v>
      </c>
    </row>
    <row r="155" spans="2:10">
      <c r="B155" s="54"/>
      <c r="C155" s="54" t="s">
        <v>224</v>
      </c>
      <c r="D155" s="55" t="s">
        <v>37</v>
      </c>
      <c r="E155" s="54">
        <v>1430</v>
      </c>
      <c r="F155" s="54">
        <v>1430</v>
      </c>
      <c r="G155" s="54"/>
      <c r="H155" s="54"/>
      <c r="I155" s="55" t="s">
        <v>296</v>
      </c>
      <c r="J155" s="55" t="s">
        <v>368</v>
      </c>
    </row>
    <row r="156" spans="2:10">
      <c r="B156" s="54"/>
      <c r="C156" s="54" t="s">
        <v>223</v>
      </c>
      <c r="D156" s="55" t="s">
        <v>37</v>
      </c>
      <c r="E156" s="54">
        <v>3500</v>
      </c>
      <c r="F156" s="54">
        <v>3500</v>
      </c>
      <c r="G156" s="54"/>
      <c r="H156" s="54"/>
      <c r="I156" s="55" t="s">
        <v>296</v>
      </c>
      <c r="J156" s="55" t="s">
        <v>368</v>
      </c>
    </row>
    <row r="157" spans="2:10">
      <c r="B157" s="54"/>
      <c r="C157" s="54" t="s">
        <v>225</v>
      </c>
      <c r="D157" s="55" t="s">
        <v>37</v>
      </c>
      <c r="E157" s="54">
        <v>4470</v>
      </c>
      <c r="F157" s="54">
        <v>4470</v>
      </c>
      <c r="G157" s="54"/>
      <c r="H157" s="54"/>
      <c r="I157" s="55" t="s">
        <v>296</v>
      </c>
      <c r="J157" s="55" t="s">
        <v>368</v>
      </c>
    </row>
    <row r="158" spans="2:10">
      <c r="B158" s="54"/>
      <c r="C158" s="54" t="s">
        <v>33</v>
      </c>
      <c r="D158" s="55" t="s">
        <v>37</v>
      </c>
      <c r="E158" s="54">
        <v>675</v>
      </c>
      <c r="F158" s="54">
        <v>675</v>
      </c>
      <c r="G158" s="54"/>
      <c r="H158" s="54"/>
      <c r="I158" s="55" t="s">
        <v>296</v>
      </c>
      <c r="J158" s="55" t="s">
        <v>368</v>
      </c>
    </row>
    <row r="159" spans="2:10">
      <c r="B159" s="54"/>
      <c r="C159" s="54" t="s">
        <v>227</v>
      </c>
      <c r="D159" s="55" t="s">
        <v>37</v>
      </c>
      <c r="E159" s="54">
        <v>3922</v>
      </c>
      <c r="F159" s="54">
        <v>3922</v>
      </c>
      <c r="G159" s="54"/>
      <c r="H159" s="54"/>
      <c r="I159" s="55" t="s">
        <v>296</v>
      </c>
      <c r="J159" s="55" t="s">
        <v>368</v>
      </c>
    </row>
    <row r="160" spans="2:10">
      <c r="B160" s="54"/>
      <c r="C160" s="54" t="s">
        <v>241</v>
      </c>
      <c r="D160" s="55" t="s">
        <v>37</v>
      </c>
      <c r="E160" s="54">
        <v>3985</v>
      </c>
      <c r="F160" s="54">
        <v>3985</v>
      </c>
      <c r="G160" s="54"/>
      <c r="H160" s="54"/>
      <c r="I160" s="55" t="s">
        <v>296</v>
      </c>
      <c r="J160" s="55" t="s">
        <v>368</v>
      </c>
    </row>
    <row r="161" spans="2:10">
      <c r="B161" s="54"/>
      <c r="C161" s="54" t="s">
        <v>233</v>
      </c>
      <c r="D161" s="55" t="s">
        <v>37</v>
      </c>
      <c r="E161" s="54">
        <v>2729</v>
      </c>
      <c r="F161" s="54">
        <v>2729</v>
      </c>
      <c r="G161" s="54"/>
      <c r="H161" s="54"/>
      <c r="I161" s="55" t="s">
        <v>296</v>
      </c>
      <c r="J161" s="55" t="s">
        <v>368</v>
      </c>
    </row>
    <row r="162" spans="2:10">
      <c r="B162" s="54"/>
      <c r="C162" s="54" t="s">
        <v>227</v>
      </c>
      <c r="D162" s="55" t="s">
        <v>37</v>
      </c>
      <c r="E162" s="54">
        <v>3943</v>
      </c>
      <c r="F162" s="54">
        <v>3943</v>
      </c>
      <c r="G162" s="54"/>
      <c r="H162" s="54"/>
      <c r="I162" s="55" t="s">
        <v>369</v>
      </c>
      <c r="J162" s="55" t="s">
        <v>368</v>
      </c>
    </row>
    <row r="163" spans="2:10">
      <c r="B163" s="54"/>
      <c r="C163" s="54" t="s">
        <v>229</v>
      </c>
      <c r="D163" s="55" t="s">
        <v>37</v>
      </c>
      <c r="E163" s="54">
        <v>1624</v>
      </c>
      <c r="F163" s="54">
        <v>1624</v>
      </c>
      <c r="G163" s="54"/>
      <c r="H163" s="54"/>
      <c r="I163" s="55" t="s">
        <v>369</v>
      </c>
      <c r="J163" s="55" t="s">
        <v>368</v>
      </c>
    </row>
    <row r="164" spans="2:10">
      <c r="B164" s="54"/>
      <c r="C164" s="54" t="s">
        <v>231</v>
      </c>
      <c r="D164" s="55" t="s">
        <v>37</v>
      </c>
      <c r="E164" s="54">
        <v>1924</v>
      </c>
      <c r="F164" s="54">
        <v>1924</v>
      </c>
      <c r="G164" s="54"/>
      <c r="H164" s="54"/>
      <c r="I164" s="55" t="s">
        <v>369</v>
      </c>
      <c r="J164" s="55" t="s">
        <v>368</v>
      </c>
    </row>
    <row r="165" spans="2:10">
      <c r="B165" s="54"/>
      <c r="C165" s="54" t="s">
        <v>232</v>
      </c>
      <c r="D165" s="55" t="s">
        <v>37</v>
      </c>
      <c r="E165" s="54">
        <v>2127</v>
      </c>
      <c r="F165" s="54">
        <v>2127</v>
      </c>
      <c r="G165" s="54"/>
      <c r="H165" s="54"/>
      <c r="I165" s="55" t="s">
        <v>369</v>
      </c>
      <c r="J165" s="55" t="s">
        <v>368</v>
      </c>
    </row>
    <row r="166" spans="2:10">
      <c r="B166" s="54"/>
      <c r="C166" s="54" t="s">
        <v>220</v>
      </c>
      <c r="D166" s="55" t="s">
        <v>37</v>
      </c>
      <c r="E166" s="54">
        <v>4</v>
      </c>
      <c r="F166" s="54">
        <v>4</v>
      </c>
      <c r="G166" s="54"/>
      <c r="H166" s="54"/>
      <c r="I166" s="55" t="s">
        <v>370</v>
      </c>
      <c r="J166" s="55" t="s">
        <v>368</v>
      </c>
    </row>
    <row r="167" spans="2:10">
      <c r="B167" s="54"/>
      <c r="C167" s="54" t="s">
        <v>221</v>
      </c>
      <c r="D167" s="55" t="s">
        <v>37</v>
      </c>
      <c r="E167" s="54">
        <v>1</v>
      </c>
      <c r="F167" s="54">
        <v>1</v>
      </c>
      <c r="G167" s="54"/>
      <c r="H167" s="54"/>
      <c r="I167" s="55" t="s">
        <v>370</v>
      </c>
      <c r="J167" s="55" t="s">
        <v>368</v>
      </c>
    </row>
    <row r="168" spans="2:10">
      <c r="B168" s="54"/>
      <c r="C168" s="54" t="s">
        <v>249</v>
      </c>
      <c r="D168" s="55" t="s">
        <v>37</v>
      </c>
      <c r="E168" s="54">
        <v>1</v>
      </c>
      <c r="F168" s="54">
        <v>1</v>
      </c>
      <c r="G168" s="54"/>
      <c r="H168" s="54"/>
      <c r="I168" s="55" t="s">
        <v>370</v>
      </c>
      <c r="J168" s="55" t="s">
        <v>368</v>
      </c>
    </row>
    <row r="169" spans="2:10">
      <c r="B169" s="54"/>
      <c r="C169" s="54" t="s">
        <v>235</v>
      </c>
      <c r="D169" s="55" t="s">
        <v>37</v>
      </c>
      <c r="E169" s="54">
        <v>1273</v>
      </c>
      <c r="F169" s="54">
        <v>1273</v>
      </c>
      <c r="G169" s="54"/>
      <c r="H169" s="54"/>
      <c r="I169" s="55" t="s">
        <v>369</v>
      </c>
      <c r="J169" s="55" t="s">
        <v>368</v>
      </c>
    </row>
    <row r="170" spans="2:10">
      <c r="B170" s="54"/>
      <c r="C170" s="54" t="s">
        <v>237</v>
      </c>
      <c r="D170" s="55" t="s">
        <v>37</v>
      </c>
      <c r="E170" s="54">
        <v>1397</v>
      </c>
      <c r="F170" s="54">
        <v>1397</v>
      </c>
      <c r="G170" s="54"/>
      <c r="H170" s="54"/>
      <c r="I170" s="55" t="s">
        <v>370</v>
      </c>
      <c r="J170" s="55" t="s">
        <v>368</v>
      </c>
    </row>
    <row r="171" spans="2:10">
      <c r="B171" s="54"/>
      <c r="C171" s="54" t="s">
        <v>238</v>
      </c>
      <c r="D171" s="55" t="s">
        <v>37</v>
      </c>
      <c r="E171" s="54">
        <v>601</v>
      </c>
      <c r="F171" s="54">
        <v>601</v>
      </c>
      <c r="G171" s="54"/>
      <c r="H171" s="54"/>
      <c r="I171" s="55" t="s">
        <v>370</v>
      </c>
      <c r="J171" s="55" t="s">
        <v>368</v>
      </c>
    </row>
    <row r="172" spans="2:10">
      <c r="B172" s="54"/>
      <c r="C172" s="54" t="s">
        <v>240</v>
      </c>
      <c r="D172" s="55" t="s">
        <v>37</v>
      </c>
      <c r="E172" s="54">
        <v>698</v>
      </c>
      <c r="F172" s="54">
        <v>698</v>
      </c>
      <c r="G172" s="54"/>
      <c r="H172" s="54"/>
      <c r="I172" s="55" t="s">
        <v>370</v>
      </c>
      <c r="J172" s="55" t="s">
        <v>368</v>
      </c>
    </row>
    <row r="173" spans="2:10">
      <c r="B173" s="54"/>
      <c r="C173" s="54" t="s">
        <v>242</v>
      </c>
      <c r="D173" s="55" t="s">
        <v>37</v>
      </c>
      <c r="E173" s="54">
        <v>631</v>
      </c>
      <c r="F173" s="54">
        <v>631</v>
      </c>
      <c r="G173" s="54"/>
      <c r="H173" s="54"/>
      <c r="I173" s="55" t="s">
        <v>370</v>
      </c>
      <c r="J173" s="55" t="s">
        <v>368</v>
      </c>
    </row>
    <row r="174" spans="2:10">
      <c r="B174" s="54"/>
      <c r="C174" s="54" t="s">
        <v>244</v>
      </c>
      <c r="D174" s="55" t="s">
        <v>37</v>
      </c>
      <c r="E174" s="54">
        <v>3</v>
      </c>
      <c r="F174" s="54">
        <v>3</v>
      </c>
      <c r="G174" s="54"/>
      <c r="H174" s="54"/>
      <c r="I174" s="55" t="s">
        <v>369</v>
      </c>
      <c r="J174" s="55" t="s">
        <v>368</v>
      </c>
    </row>
    <row r="175" spans="2:10">
      <c r="B175" s="54"/>
      <c r="C175" s="54" t="s">
        <v>246</v>
      </c>
      <c r="D175" s="55" t="s">
        <v>37</v>
      </c>
      <c r="E175" s="54">
        <v>3</v>
      </c>
      <c r="F175" s="54">
        <v>3</v>
      </c>
      <c r="G175" s="54"/>
      <c r="H175" s="54"/>
      <c r="I175" s="55" t="s">
        <v>369</v>
      </c>
      <c r="J175" s="55" t="s">
        <v>368</v>
      </c>
    </row>
    <row r="176" spans="2:10">
      <c r="B176" s="54"/>
      <c r="C176" s="54" t="s">
        <v>34</v>
      </c>
      <c r="D176" s="55" t="s">
        <v>37</v>
      </c>
      <c r="E176" s="54">
        <v>28</v>
      </c>
      <c r="F176" s="54">
        <v>28</v>
      </c>
      <c r="G176" s="54"/>
      <c r="H176" s="54"/>
      <c r="I176" s="55" t="s">
        <v>369</v>
      </c>
      <c r="J176" s="55" t="s">
        <v>368</v>
      </c>
    </row>
    <row r="177" spans="2:10">
      <c r="B177" s="54"/>
      <c r="C177" s="54" t="s">
        <v>250</v>
      </c>
      <c r="D177" s="55" t="s">
        <v>37</v>
      </c>
      <c r="E177" s="54">
        <v>265</v>
      </c>
      <c r="F177" s="54">
        <v>265</v>
      </c>
      <c r="G177" s="54"/>
      <c r="H177" s="54"/>
      <c r="I177" s="55" t="s">
        <v>369</v>
      </c>
      <c r="J177" s="55" t="s">
        <v>368</v>
      </c>
    </row>
    <row r="178" spans="2:10">
      <c r="B178" s="54"/>
      <c r="C178" s="54"/>
      <c r="D178" s="55"/>
      <c r="E178" s="54"/>
      <c r="F178" s="54"/>
      <c r="G178" s="54"/>
      <c r="H178" s="54"/>
      <c r="I178" s="55"/>
      <c r="J178" s="55"/>
    </row>
    <row r="179" spans="2:10">
      <c r="B179" s="54"/>
      <c r="C179" s="54"/>
      <c r="D179" s="55"/>
      <c r="E179" s="54"/>
      <c r="F179" s="54"/>
      <c r="G179" s="54"/>
      <c r="H179" s="54"/>
      <c r="I179" s="55"/>
      <c r="J179" s="55"/>
    </row>
    <row r="180" spans="2:10">
      <c r="B180" s="54"/>
      <c r="C180" s="54"/>
      <c r="D180" s="55"/>
      <c r="E180" s="54"/>
      <c r="F180" s="54"/>
      <c r="G180" s="54"/>
      <c r="H180" s="54"/>
      <c r="I180" s="55"/>
      <c r="J180" s="55"/>
    </row>
    <row r="181" spans="2:10">
      <c r="B181" s="54"/>
      <c r="C181" s="54"/>
      <c r="D181" s="55"/>
      <c r="E181" s="54"/>
      <c r="F181" s="54"/>
      <c r="G181" s="54"/>
      <c r="H181" s="54"/>
      <c r="I181" s="55"/>
      <c r="J181" s="55"/>
    </row>
    <row r="182" spans="2:10">
      <c r="B182" s="54"/>
      <c r="C182" s="54"/>
      <c r="D182" s="55"/>
      <c r="E182" s="54"/>
      <c r="F182" s="54"/>
      <c r="G182" s="54"/>
      <c r="H182" s="54"/>
      <c r="I182" s="55"/>
      <c r="J182" s="55"/>
    </row>
    <row r="183" spans="2:10">
      <c r="B183" s="54"/>
      <c r="C183" s="54"/>
      <c r="D183" s="55"/>
      <c r="E183" s="54"/>
      <c r="F183" s="54"/>
      <c r="G183" s="54"/>
      <c r="H183" s="54"/>
      <c r="I183" s="55"/>
      <c r="J183" s="55"/>
    </row>
    <row r="184" spans="2:10">
      <c r="B184" s="54"/>
      <c r="C184" s="54"/>
      <c r="D184" s="55"/>
      <c r="E184" s="54"/>
      <c r="F184" s="54"/>
      <c r="G184" s="54"/>
      <c r="H184" s="54"/>
      <c r="I184" s="55"/>
      <c r="J184" s="55"/>
    </row>
    <row r="185" spans="2:10">
      <c r="B185" s="54"/>
      <c r="C185" s="54"/>
      <c r="D185" s="55"/>
      <c r="E185" s="54"/>
      <c r="F185" s="54"/>
      <c r="G185" s="54"/>
      <c r="H185" s="54"/>
      <c r="I185" s="55"/>
      <c r="J185" s="55"/>
    </row>
    <row r="186" spans="2:10">
      <c r="B186" s="54"/>
      <c r="C186" s="54"/>
      <c r="D186" s="55"/>
      <c r="E186" s="54"/>
      <c r="F186" s="54"/>
      <c r="G186" s="54"/>
      <c r="H186" s="54"/>
      <c r="I186" s="55"/>
      <c r="J186" s="55"/>
    </row>
    <row r="187" spans="2:10">
      <c r="B187" s="54"/>
      <c r="C187" s="54"/>
      <c r="D187" s="55"/>
      <c r="E187" s="54"/>
      <c r="F187" s="54"/>
      <c r="G187" s="54"/>
      <c r="H187" s="54"/>
      <c r="I187" s="55"/>
      <c r="J187" s="55"/>
    </row>
    <row r="188" spans="2:10">
      <c r="B188" s="54"/>
      <c r="C188" s="54"/>
      <c r="D188" s="55"/>
      <c r="E188" s="54"/>
      <c r="F188" s="54"/>
      <c r="G188" s="54"/>
      <c r="H188" s="54"/>
      <c r="I188" s="55"/>
      <c r="J188" s="55"/>
    </row>
    <row r="189" spans="2:10">
      <c r="B189" s="54"/>
      <c r="C189" s="54"/>
      <c r="D189" s="55"/>
      <c r="E189" s="54"/>
      <c r="F189" s="54"/>
      <c r="G189" s="54"/>
      <c r="H189" s="54"/>
      <c r="I189" s="55"/>
      <c r="J189" s="55"/>
    </row>
    <row r="190" spans="2:10">
      <c r="B190" s="54"/>
      <c r="C190" s="54"/>
      <c r="D190" s="55"/>
      <c r="E190" s="54"/>
      <c r="F190" s="54"/>
      <c r="G190" s="54"/>
      <c r="H190" s="54"/>
      <c r="I190" s="55"/>
      <c r="J190" s="55"/>
    </row>
    <row r="191" spans="2:10">
      <c r="B191" s="54"/>
      <c r="C191" s="54"/>
      <c r="D191" s="55"/>
      <c r="E191" s="54"/>
      <c r="F191" s="54"/>
      <c r="G191" s="54"/>
      <c r="H191" s="54"/>
      <c r="I191" s="55"/>
      <c r="J191" s="55"/>
    </row>
    <row r="192" spans="2:10">
      <c r="B192" s="54"/>
      <c r="C192" s="54"/>
      <c r="D192" s="55"/>
      <c r="E192" s="54"/>
      <c r="F192" s="54"/>
      <c r="G192" s="54"/>
      <c r="H192" s="54"/>
      <c r="I192" s="55"/>
      <c r="J192" s="55"/>
    </row>
    <row r="193" spans="2:12">
      <c r="B193" s="54"/>
      <c r="C193" s="54"/>
      <c r="D193" s="55"/>
      <c r="E193" s="54"/>
      <c r="F193" s="54"/>
      <c r="G193" s="54"/>
      <c r="H193" s="54"/>
      <c r="I193" s="55"/>
      <c r="J193" s="55"/>
    </row>
    <row r="194" spans="2:12">
      <c r="B194" s="54"/>
      <c r="C194" s="54"/>
      <c r="D194" s="55"/>
      <c r="E194" s="54"/>
      <c r="F194" s="54"/>
      <c r="G194" s="54"/>
      <c r="H194" s="54"/>
      <c r="I194" s="55"/>
      <c r="J194" s="55"/>
    </row>
    <row r="195" spans="2:12">
      <c r="D195" s="2"/>
      <c r="I195" s="2"/>
      <c r="J195" s="2"/>
    </row>
    <row r="196" spans="2:12">
      <c r="D196" s="2"/>
      <c r="I196" s="2"/>
      <c r="J196" s="2"/>
    </row>
    <row r="197" spans="2:12">
      <c r="D197" s="2"/>
      <c r="I197" s="2"/>
      <c r="J197" s="2"/>
    </row>
    <row r="198" spans="2:12">
      <c r="D198" s="2"/>
      <c r="I198" s="2"/>
      <c r="J198" s="2"/>
    </row>
    <row r="199" spans="2:12">
      <c r="D199" s="2"/>
      <c r="I199" s="2"/>
      <c r="J199" s="2"/>
    </row>
    <row r="200" spans="2:12">
      <c r="D200" s="2"/>
      <c r="I200" s="2"/>
      <c r="J200" s="2"/>
    </row>
    <row r="201" spans="2:12">
      <c r="D201" s="2"/>
      <c r="I201" s="2"/>
      <c r="J201" s="2"/>
    </row>
    <row r="202" spans="2:12" ht="18.75">
      <c r="C202" s="9" t="s">
        <v>109</v>
      </c>
      <c r="D202" s="10"/>
      <c r="E202" s="5"/>
      <c r="F202" s="5"/>
      <c r="G202" s="5"/>
      <c r="H202" s="5"/>
      <c r="I202" s="10"/>
      <c r="J202" s="10"/>
      <c r="K202" s="5"/>
      <c r="L202" s="5"/>
    </row>
    <row r="203" spans="2:12" ht="18.75">
      <c r="C203" s="11" t="s">
        <v>112</v>
      </c>
      <c r="D203" s="12"/>
      <c r="E203" s="12"/>
      <c r="F203" s="12"/>
      <c r="G203" s="12" t="s">
        <v>113</v>
      </c>
      <c r="H203" s="12"/>
      <c r="I203" s="12"/>
      <c r="J203" s="12"/>
      <c r="K203" s="11" t="s">
        <v>114</v>
      </c>
      <c r="L203" s="5"/>
    </row>
    <row r="204" spans="2:12" ht="18.75">
      <c r="C204" s="12" t="s">
        <v>24</v>
      </c>
      <c r="D204" s="12"/>
      <c r="E204" s="12">
        <v>1</v>
      </c>
      <c r="F204" s="12" t="s">
        <v>117</v>
      </c>
      <c r="G204" s="12" t="s">
        <v>118</v>
      </c>
      <c r="H204" s="12">
        <v>3.6</v>
      </c>
      <c r="I204" s="12" t="s">
        <v>119</v>
      </c>
      <c r="J204" s="12"/>
      <c r="K204" s="12"/>
      <c r="L204" s="5"/>
    </row>
    <row r="205" spans="2:12" ht="18.75">
      <c r="C205" s="12"/>
      <c r="D205" s="12"/>
      <c r="E205" s="12"/>
      <c r="F205" s="12"/>
      <c r="G205" s="12"/>
      <c r="H205" s="12"/>
      <c r="I205" s="12"/>
      <c r="J205" s="12"/>
      <c r="K205" s="12"/>
      <c r="L205" s="5"/>
    </row>
    <row r="206" spans="2:12" ht="18.75">
      <c r="C206" s="12" t="s">
        <v>121</v>
      </c>
      <c r="D206" s="12"/>
      <c r="E206" s="12">
        <v>1</v>
      </c>
      <c r="F206" s="12" t="s">
        <v>122</v>
      </c>
      <c r="G206" s="16" t="s">
        <v>118</v>
      </c>
      <c r="H206" s="16">
        <f>3.785*H207</f>
        <v>136.26</v>
      </c>
      <c r="I206" s="12" t="s">
        <v>119</v>
      </c>
      <c r="J206" s="12"/>
      <c r="K206" s="12"/>
      <c r="L206" s="5"/>
    </row>
    <row r="207" spans="2:12" ht="18.75">
      <c r="C207" s="12"/>
      <c r="D207" s="12"/>
      <c r="E207" s="12">
        <v>1</v>
      </c>
      <c r="F207" s="12" t="s">
        <v>123</v>
      </c>
      <c r="G207" s="12" t="s">
        <v>118</v>
      </c>
      <c r="H207" s="12">
        <v>36</v>
      </c>
      <c r="I207" s="12" t="s">
        <v>119</v>
      </c>
      <c r="J207" s="12"/>
      <c r="K207" s="12"/>
      <c r="L207" s="5"/>
    </row>
    <row r="208" spans="2:12" ht="18.75">
      <c r="C208" s="12"/>
      <c r="D208" s="12"/>
      <c r="E208" s="12">
        <v>1</v>
      </c>
      <c r="F208" s="12" t="s">
        <v>37</v>
      </c>
      <c r="G208" s="12" t="s">
        <v>118</v>
      </c>
      <c r="H208" s="12">
        <v>42.8</v>
      </c>
      <c r="I208" s="12" t="s">
        <v>119</v>
      </c>
      <c r="J208" s="12"/>
      <c r="K208" s="12"/>
      <c r="L208" s="5"/>
    </row>
    <row r="209" spans="3:12" ht="18.75">
      <c r="C209" s="12"/>
      <c r="D209" s="12"/>
      <c r="E209" s="12">
        <v>1</v>
      </c>
      <c r="F209" s="12" t="s">
        <v>123</v>
      </c>
      <c r="G209" s="12" t="s">
        <v>118</v>
      </c>
      <c r="H209" s="12">
        <v>0.84</v>
      </c>
      <c r="I209" s="12" t="s">
        <v>37</v>
      </c>
      <c r="J209" s="12"/>
      <c r="K209" s="12"/>
      <c r="L209" s="5"/>
    </row>
    <row r="210" spans="3:12" ht="18.75">
      <c r="C210" s="12"/>
      <c r="D210" s="12"/>
      <c r="E210" s="12"/>
      <c r="F210" s="12"/>
      <c r="G210" s="12"/>
      <c r="H210" s="12"/>
      <c r="I210" s="12"/>
      <c r="J210" s="12"/>
      <c r="K210" s="12"/>
      <c r="L210" s="5"/>
    </row>
    <row r="211" spans="3:12" ht="18.75">
      <c r="C211" s="12" t="s">
        <v>125</v>
      </c>
      <c r="D211" s="12"/>
      <c r="E211" s="12">
        <v>1</v>
      </c>
      <c r="F211" s="12" t="s">
        <v>122</v>
      </c>
      <c r="G211" s="16" t="s">
        <v>118</v>
      </c>
      <c r="H211" s="16">
        <f>3.785*H212</f>
        <v>137.3955</v>
      </c>
      <c r="I211" s="12" t="s">
        <v>119</v>
      </c>
      <c r="J211" s="2"/>
      <c r="L211" s="5"/>
    </row>
    <row r="212" spans="3:12" ht="18.75">
      <c r="D212" s="12"/>
      <c r="E212" s="12">
        <v>1</v>
      </c>
      <c r="F212" s="12" t="s">
        <v>123</v>
      </c>
      <c r="G212" s="12" t="s">
        <v>118</v>
      </c>
      <c r="H212" s="12">
        <v>36.299999999999997</v>
      </c>
      <c r="I212" s="12" t="s">
        <v>119</v>
      </c>
      <c r="J212" s="2"/>
      <c r="L212" s="5"/>
    </row>
    <row r="213" spans="3:12" ht="18.75">
      <c r="C213" s="12"/>
      <c r="D213" s="12"/>
      <c r="E213" s="12">
        <v>1</v>
      </c>
      <c r="F213" s="12" t="s">
        <v>37</v>
      </c>
      <c r="G213" s="12" t="s">
        <v>118</v>
      </c>
      <c r="H213" s="12">
        <v>43.2</v>
      </c>
      <c r="I213" s="12" t="s">
        <v>119</v>
      </c>
      <c r="J213" s="2"/>
      <c r="L213" s="5"/>
    </row>
    <row r="214" spans="3:12" ht="18.75">
      <c r="C214" s="12"/>
      <c r="D214" s="12"/>
      <c r="E214" s="12">
        <v>1</v>
      </c>
      <c r="F214" s="12" t="s">
        <v>123</v>
      </c>
      <c r="G214" s="12" t="s">
        <v>118</v>
      </c>
      <c r="H214" s="12">
        <v>0.84</v>
      </c>
      <c r="I214" s="12" t="s">
        <v>37</v>
      </c>
      <c r="J214" s="2"/>
      <c r="L214" s="5"/>
    </row>
    <row r="215" spans="3:12" ht="18.75">
      <c r="D215" s="2"/>
      <c r="I215" s="2"/>
      <c r="J215" s="2"/>
      <c r="L215" s="5"/>
    </row>
    <row r="216" spans="3:12" ht="18.75">
      <c r="C216" s="5" t="s">
        <v>126</v>
      </c>
      <c r="D216" s="12"/>
      <c r="E216" s="12">
        <v>1</v>
      </c>
      <c r="F216" s="12" t="s">
        <v>122</v>
      </c>
      <c r="G216" s="16" t="s">
        <v>118</v>
      </c>
      <c r="H216" s="16">
        <f>3.785*H217</f>
        <v>131.71799999999999</v>
      </c>
      <c r="I216" s="12" t="s">
        <v>119</v>
      </c>
      <c r="J216" s="2"/>
      <c r="L216" s="5"/>
    </row>
    <row r="217" spans="3:12" ht="18.75">
      <c r="D217" s="12"/>
      <c r="E217" s="12">
        <v>1</v>
      </c>
      <c r="F217" s="12" t="s">
        <v>123</v>
      </c>
      <c r="G217" s="12" t="s">
        <v>118</v>
      </c>
      <c r="H217" s="12">
        <v>34.799999999999997</v>
      </c>
      <c r="I217" s="12" t="s">
        <v>119</v>
      </c>
      <c r="J217" s="2"/>
      <c r="L217" s="5"/>
    </row>
    <row r="218" spans="3:12" ht="18.75">
      <c r="C218" s="12"/>
      <c r="D218" s="12"/>
      <c r="E218" s="12">
        <v>1</v>
      </c>
      <c r="F218" s="12" t="s">
        <v>37</v>
      </c>
      <c r="G218" s="12" t="s">
        <v>118</v>
      </c>
      <c r="H218" s="12">
        <v>44</v>
      </c>
      <c r="I218" s="12" t="s">
        <v>119</v>
      </c>
      <c r="J218" s="2"/>
      <c r="L218" s="5"/>
    </row>
    <row r="219" spans="3:12" ht="18.75">
      <c r="C219" s="12"/>
      <c r="D219" s="12"/>
      <c r="E219" s="12">
        <v>1</v>
      </c>
      <c r="F219" s="12" t="s">
        <v>123</v>
      </c>
      <c r="G219" s="12" t="s">
        <v>118</v>
      </c>
      <c r="H219" s="12">
        <v>0.79</v>
      </c>
      <c r="I219" s="12" t="s">
        <v>37</v>
      </c>
      <c r="J219" s="2"/>
      <c r="L219" s="5"/>
    </row>
    <row r="220" spans="3:12" ht="18.75">
      <c r="D220" s="2"/>
      <c r="I220" s="2"/>
      <c r="J220" s="2"/>
      <c r="L220" s="5"/>
    </row>
    <row r="221" spans="3:12" ht="18.75">
      <c r="C221" s="5" t="s">
        <v>127</v>
      </c>
      <c r="D221" s="12"/>
      <c r="E221" s="12">
        <v>1</v>
      </c>
      <c r="F221" s="12" t="s">
        <v>122</v>
      </c>
      <c r="G221" s="16" t="s">
        <v>118</v>
      </c>
      <c r="H221" s="16">
        <f>3.785*H222</f>
        <v>124.905</v>
      </c>
      <c r="I221" s="12" t="s">
        <v>119</v>
      </c>
      <c r="J221" s="2"/>
      <c r="L221" s="5"/>
    </row>
    <row r="222" spans="3:12" ht="18.75">
      <c r="D222" s="12"/>
      <c r="E222" s="12">
        <v>1</v>
      </c>
      <c r="F222" s="12" t="s">
        <v>123</v>
      </c>
      <c r="G222" s="12" t="s">
        <v>118</v>
      </c>
      <c r="H222" s="12">
        <v>33</v>
      </c>
      <c r="I222" s="12" t="s">
        <v>119</v>
      </c>
      <c r="J222" s="2"/>
      <c r="L222" s="5"/>
    </row>
    <row r="223" spans="3:12" ht="18.75">
      <c r="C223" s="12"/>
      <c r="D223" s="12"/>
      <c r="E223" s="12">
        <v>1</v>
      </c>
      <c r="F223" s="12" t="s">
        <v>37</v>
      </c>
      <c r="G223" s="12" t="s">
        <v>118</v>
      </c>
      <c r="H223" s="12">
        <v>37.5</v>
      </c>
      <c r="I223" s="12" t="s">
        <v>119</v>
      </c>
      <c r="J223" s="2"/>
      <c r="L223" s="5"/>
    </row>
    <row r="224" spans="3:12" ht="18.75">
      <c r="C224" s="12"/>
      <c r="D224" s="12"/>
      <c r="E224" s="12">
        <v>1</v>
      </c>
      <c r="F224" s="12" t="s">
        <v>123</v>
      </c>
      <c r="G224" s="12" t="s">
        <v>118</v>
      </c>
      <c r="H224" s="12">
        <v>0.88</v>
      </c>
      <c r="I224" s="12" t="s">
        <v>37</v>
      </c>
      <c r="J224" s="2"/>
      <c r="L224" s="5"/>
    </row>
    <row r="225" spans="3:12" ht="18.75">
      <c r="D225" s="2"/>
      <c r="I225" s="2"/>
      <c r="J225" s="2"/>
      <c r="L225" s="5"/>
    </row>
    <row r="226" spans="3:12" ht="18.75">
      <c r="C226" s="5" t="s">
        <v>371</v>
      </c>
      <c r="D226" s="12"/>
      <c r="E226" s="12">
        <v>1</v>
      </c>
      <c r="F226" s="12" t="s">
        <v>122</v>
      </c>
      <c r="G226" s="16" t="s">
        <v>118</v>
      </c>
      <c r="H226" s="16">
        <f>3.785*H227</f>
        <v>129.82550000000001</v>
      </c>
      <c r="I226" s="12" t="s">
        <v>119</v>
      </c>
      <c r="J226" s="2"/>
      <c r="L226" s="5"/>
    </row>
    <row r="227" spans="3:12" ht="18.75">
      <c r="D227" s="12"/>
      <c r="E227" s="12">
        <v>1</v>
      </c>
      <c r="F227" s="12" t="s">
        <v>123</v>
      </c>
      <c r="G227" s="12" t="s">
        <v>118</v>
      </c>
      <c r="H227" s="12">
        <v>34.299999999999997</v>
      </c>
      <c r="I227" s="12" t="s">
        <v>119</v>
      </c>
      <c r="J227" s="2"/>
      <c r="L227" s="5"/>
    </row>
    <row r="228" spans="3:12" ht="18.75">
      <c r="C228" s="12"/>
      <c r="D228" s="12"/>
      <c r="E228" s="12">
        <v>1</v>
      </c>
      <c r="F228" s="12" t="s">
        <v>37</v>
      </c>
      <c r="G228" s="12" t="s">
        <v>118</v>
      </c>
      <c r="H228" s="12">
        <v>44</v>
      </c>
      <c r="I228" s="12" t="s">
        <v>119</v>
      </c>
      <c r="J228" s="2"/>
      <c r="L228" s="5"/>
    </row>
    <row r="229" spans="3:12" ht="18.75">
      <c r="C229" s="12"/>
      <c r="D229" s="12"/>
      <c r="E229" s="12">
        <v>1</v>
      </c>
      <c r="F229" s="12" t="s">
        <v>123</v>
      </c>
      <c r="G229" s="12" t="s">
        <v>118</v>
      </c>
      <c r="H229" s="12">
        <v>0.78</v>
      </c>
      <c r="I229" s="12" t="s">
        <v>37</v>
      </c>
      <c r="J229" s="2"/>
      <c r="L229" s="5"/>
    </row>
    <row r="230" spans="3:12" ht="18.75">
      <c r="D230" s="2"/>
      <c r="I230" s="2"/>
      <c r="J230" s="2"/>
      <c r="L230" s="5"/>
    </row>
    <row r="231" spans="3:12" ht="18.75">
      <c r="C231" s="12" t="s">
        <v>372</v>
      </c>
      <c r="D231" s="12"/>
      <c r="E231" s="12">
        <v>1</v>
      </c>
      <c r="F231" s="12" t="s">
        <v>122</v>
      </c>
      <c r="G231" s="16" t="s">
        <v>118</v>
      </c>
      <c r="H231" s="16">
        <f>3.785*H232</f>
        <v>118.849</v>
      </c>
      <c r="I231" s="12" t="s">
        <v>119</v>
      </c>
      <c r="J231" s="12"/>
      <c r="K231" s="12"/>
      <c r="L231" s="5"/>
    </row>
    <row r="232" spans="3:12" ht="18.75">
      <c r="C232" s="12"/>
      <c r="D232" s="12"/>
      <c r="E232" s="12">
        <v>1</v>
      </c>
      <c r="F232" s="12" t="s">
        <v>123</v>
      </c>
      <c r="G232" s="12" t="s">
        <v>118</v>
      </c>
      <c r="H232" s="12">
        <v>31.4</v>
      </c>
      <c r="I232" s="12" t="s">
        <v>119</v>
      </c>
      <c r="J232" s="2"/>
      <c r="K232" s="12"/>
      <c r="L232" s="5"/>
    </row>
    <row r="233" spans="3:12" ht="18.75">
      <c r="C233" s="12"/>
      <c r="D233" s="12"/>
      <c r="E233" s="12">
        <v>1</v>
      </c>
      <c r="F233" s="12" t="s">
        <v>37</v>
      </c>
      <c r="G233" s="12" t="s">
        <v>118</v>
      </c>
      <c r="H233" s="12">
        <v>41.8</v>
      </c>
      <c r="I233" s="12" t="s">
        <v>119</v>
      </c>
      <c r="J233" s="12"/>
      <c r="K233" s="12"/>
      <c r="L233" s="5"/>
    </row>
    <row r="234" spans="3:12" ht="18.75">
      <c r="C234" s="12"/>
      <c r="D234" s="12"/>
      <c r="E234" s="12">
        <v>1</v>
      </c>
      <c r="F234" s="12" t="s">
        <v>123</v>
      </c>
      <c r="G234" s="12" t="s">
        <v>118</v>
      </c>
      <c r="H234" s="12">
        <v>0.75</v>
      </c>
      <c r="I234" s="12" t="s">
        <v>37</v>
      </c>
      <c r="J234" s="12"/>
      <c r="K234" s="12"/>
      <c r="L234" s="5"/>
    </row>
    <row r="235" spans="3:12" ht="18.75">
      <c r="C235" s="12"/>
      <c r="D235" s="12"/>
      <c r="E235" s="12"/>
      <c r="F235" s="12"/>
      <c r="G235" s="12"/>
      <c r="H235" s="12"/>
      <c r="I235" s="12"/>
      <c r="J235" s="12"/>
      <c r="K235" s="12"/>
      <c r="L235" s="5"/>
    </row>
    <row r="236" spans="3:12" ht="18.75">
      <c r="C236" s="5" t="s">
        <v>373</v>
      </c>
      <c r="D236" s="2"/>
      <c r="E236" s="12">
        <v>1</v>
      </c>
      <c r="F236" s="12" t="s">
        <v>122</v>
      </c>
      <c r="G236" s="16" t="s">
        <v>118</v>
      </c>
      <c r="H236" s="16">
        <f>3.785*H237</f>
        <v>123.0125</v>
      </c>
      <c r="I236" s="12" t="s">
        <v>119</v>
      </c>
      <c r="J236" s="2"/>
      <c r="L236" s="5"/>
    </row>
    <row r="237" spans="3:12" ht="18.75">
      <c r="D237" s="2"/>
      <c r="E237" s="12">
        <v>1</v>
      </c>
      <c r="F237" s="12" t="s">
        <v>123</v>
      </c>
      <c r="G237" s="12" t="s">
        <v>118</v>
      </c>
      <c r="H237" s="12">
        <v>32.5</v>
      </c>
      <c r="I237" s="12" t="s">
        <v>119</v>
      </c>
      <c r="J237" s="2"/>
      <c r="L237" s="5"/>
    </row>
    <row r="238" spans="3:12" ht="18.75">
      <c r="D238" s="2"/>
      <c r="E238" s="12">
        <v>1</v>
      </c>
      <c r="F238" s="12" t="s">
        <v>37</v>
      </c>
      <c r="G238" s="12" t="s">
        <v>118</v>
      </c>
      <c r="H238" s="12">
        <v>43.3</v>
      </c>
      <c r="I238" s="12" t="s">
        <v>119</v>
      </c>
      <c r="J238" s="2"/>
      <c r="L238" s="5"/>
    </row>
    <row r="239" spans="3:12" ht="18.75">
      <c r="D239" s="2"/>
      <c r="E239" s="12">
        <v>1</v>
      </c>
      <c r="F239" s="12" t="s">
        <v>123</v>
      </c>
      <c r="G239" s="12" t="s">
        <v>118</v>
      </c>
      <c r="H239" s="12">
        <v>0.75</v>
      </c>
      <c r="I239" s="12" t="s">
        <v>37</v>
      </c>
      <c r="J239" s="2"/>
      <c r="L239" s="5"/>
    </row>
    <row r="240" spans="3:12" ht="18.75">
      <c r="D240" s="2"/>
      <c r="I240" s="2"/>
      <c r="J240" s="2"/>
      <c r="L240" s="5"/>
    </row>
    <row r="241" spans="3:12" ht="18.75">
      <c r="C241" s="5" t="s">
        <v>374</v>
      </c>
      <c r="D241" s="2"/>
      <c r="E241" s="12">
        <v>1</v>
      </c>
      <c r="F241" s="12" t="s">
        <v>122</v>
      </c>
      <c r="G241" s="16" t="s">
        <v>118</v>
      </c>
      <c r="H241" s="16">
        <f>3.785*H242</f>
        <v>79.106499999999997</v>
      </c>
      <c r="I241" s="12" t="s">
        <v>119</v>
      </c>
      <c r="J241" s="2"/>
      <c r="L241" s="5"/>
    </row>
    <row r="242" spans="3:12" ht="18.75">
      <c r="D242" s="2"/>
      <c r="E242" s="12">
        <v>1</v>
      </c>
      <c r="F242" s="12" t="s">
        <v>123</v>
      </c>
      <c r="G242" s="12" t="s">
        <v>118</v>
      </c>
      <c r="H242" s="12">
        <v>20.9</v>
      </c>
      <c r="I242" s="12" t="s">
        <v>119</v>
      </c>
      <c r="J242" s="2"/>
      <c r="L242" s="5"/>
    </row>
    <row r="243" spans="3:12" ht="18.75">
      <c r="D243" s="2"/>
      <c r="E243" s="12">
        <v>1</v>
      </c>
      <c r="F243" s="12" t="s">
        <v>37</v>
      </c>
      <c r="G243" s="12" t="s">
        <v>118</v>
      </c>
      <c r="H243" s="12">
        <v>27.9</v>
      </c>
      <c r="I243" s="12" t="s">
        <v>119</v>
      </c>
      <c r="J243" s="2"/>
    </row>
    <row r="244" spans="3:12" ht="18.75">
      <c r="D244" s="2"/>
      <c r="E244" s="12">
        <v>1</v>
      </c>
      <c r="F244" s="12" t="s">
        <v>123</v>
      </c>
      <c r="G244" s="12" t="s">
        <v>118</v>
      </c>
      <c r="H244" s="12">
        <v>0.75</v>
      </c>
      <c r="I244" s="12" t="s">
        <v>37</v>
      </c>
      <c r="J244" s="2"/>
    </row>
    <row r="245" spans="3:12">
      <c r="D245" s="2"/>
      <c r="I245" s="2"/>
      <c r="J245" s="2"/>
    </row>
    <row r="246" spans="3:12" ht="18.75">
      <c r="C246" s="5" t="s">
        <v>375</v>
      </c>
      <c r="D246" s="2"/>
      <c r="E246" s="12">
        <v>1</v>
      </c>
      <c r="F246" s="12" t="s">
        <v>122</v>
      </c>
      <c r="G246" s="16" t="s">
        <v>118</v>
      </c>
      <c r="H246" s="16">
        <f>3.785*H247</f>
        <v>85.919499999999999</v>
      </c>
      <c r="I246" s="12" t="s">
        <v>119</v>
      </c>
      <c r="J246" s="2"/>
    </row>
    <row r="247" spans="3:12" ht="18.75">
      <c r="D247" s="2"/>
      <c r="E247" s="12">
        <v>1</v>
      </c>
      <c r="F247" s="12" t="s">
        <v>123</v>
      </c>
      <c r="G247" s="12" t="s">
        <v>118</v>
      </c>
      <c r="H247" s="12">
        <v>22.7</v>
      </c>
      <c r="I247" s="12" t="s">
        <v>119</v>
      </c>
      <c r="J247" s="2"/>
    </row>
    <row r="248" spans="3:12" ht="18.75">
      <c r="D248" s="2"/>
      <c r="E248" s="12">
        <v>1</v>
      </c>
      <c r="F248" s="12" t="s">
        <v>37</v>
      </c>
      <c r="G248" s="12" t="s">
        <v>118</v>
      </c>
      <c r="H248" s="12">
        <v>30.2</v>
      </c>
      <c r="I248" s="12" t="s">
        <v>119</v>
      </c>
      <c r="J248" s="2"/>
    </row>
    <row r="249" spans="3:12" ht="18.75">
      <c r="D249" s="2"/>
      <c r="E249" s="12">
        <v>1</v>
      </c>
      <c r="F249" s="12" t="s">
        <v>123</v>
      </c>
      <c r="G249" s="12" t="s">
        <v>118</v>
      </c>
      <c r="H249" s="12">
        <v>0.75</v>
      </c>
      <c r="I249" s="12" t="s">
        <v>37</v>
      </c>
      <c r="J249" s="2"/>
    </row>
    <row r="250" spans="3:12">
      <c r="D250" s="2"/>
      <c r="I250" s="2"/>
      <c r="J250" s="2"/>
    </row>
    <row r="251" spans="3:12" ht="18.75">
      <c r="C251" s="12" t="s">
        <v>100</v>
      </c>
      <c r="D251" s="12"/>
      <c r="E251" s="12">
        <v>1</v>
      </c>
      <c r="F251" s="12" t="s">
        <v>173</v>
      </c>
      <c r="G251" s="12" t="s">
        <v>118</v>
      </c>
      <c r="H251" s="12">
        <v>38.200000000000003</v>
      </c>
      <c r="I251" s="12" t="s">
        <v>119</v>
      </c>
      <c r="J251" s="12"/>
    </row>
    <row r="252" spans="3:12" ht="18.75">
      <c r="C252" s="12"/>
      <c r="D252" s="12"/>
      <c r="E252" s="12">
        <v>1</v>
      </c>
      <c r="F252" s="12" t="s">
        <v>37</v>
      </c>
      <c r="G252" s="12" t="s">
        <v>118</v>
      </c>
      <c r="H252" s="12">
        <v>53.2</v>
      </c>
      <c r="I252" s="12" t="s">
        <v>119</v>
      </c>
      <c r="J252" s="12"/>
    </row>
    <row r="253" spans="3:12" ht="18.75">
      <c r="C253" s="12"/>
      <c r="D253" s="12"/>
      <c r="E253" s="12">
        <v>1</v>
      </c>
      <c r="F253" s="12" t="s">
        <v>173</v>
      </c>
      <c r="G253" s="12" t="s">
        <v>118</v>
      </c>
      <c r="H253" s="12">
        <v>0.71699999999999997</v>
      </c>
      <c r="I253" s="12" t="s">
        <v>37</v>
      </c>
      <c r="J253" s="12"/>
    </row>
    <row r="254" spans="3:12">
      <c r="D254" s="2"/>
      <c r="I254" s="2"/>
      <c r="J254" s="2"/>
    </row>
    <row r="255" spans="3:12">
      <c r="D255" s="2"/>
      <c r="I255" s="2"/>
      <c r="J255" s="2"/>
    </row>
    <row r="256" spans="3:12" ht="18.75">
      <c r="C256" s="12" t="s">
        <v>286</v>
      </c>
      <c r="D256" s="12"/>
      <c r="E256" s="12">
        <v>1</v>
      </c>
      <c r="F256" s="12" t="s">
        <v>122</v>
      </c>
      <c r="G256" s="16" t="s">
        <v>118</v>
      </c>
      <c r="H256" s="16">
        <f>3.785*H257</f>
        <v>83.459250000000011</v>
      </c>
      <c r="I256" s="12" t="s">
        <v>119</v>
      </c>
      <c r="J256" s="12"/>
      <c r="K256" t="s">
        <v>376</v>
      </c>
    </row>
    <row r="257" spans="3:11" ht="18.75">
      <c r="C257" s="12"/>
      <c r="D257" s="12"/>
      <c r="E257" s="12">
        <v>1</v>
      </c>
      <c r="F257" s="12" t="s">
        <v>123</v>
      </c>
      <c r="G257" s="12" t="s">
        <v>118</v>
      </c>
      <c r="H257" s="12">
        <f>H258*0.45</f>
        <v>22.05</v>
      </c>
      <c r="I257" s="12" t="s">
        <v>119</v>
      </c>
      <c r="J257" s="12"/>
      <c r="K257" s="15" t="s">
        <v>145</v>
      </c>
    </row>
    <row r="258" spans="3:11" ht="18.75">
      <c r="C258" s="12"/>
      <c r="D258" s="12"/>
      <c r="E258" s="12">
        <v>1</v>
      </c>
      <c r="F258" s="12" t="s">
        <v>37</v>
      </c>
      <c r="G258" s="12" t="s">
        <v>118</v>
      </c>
      <c r="H258" s="12">
        <v>49</v>
      </c>
      <c r="I258" s="12" t="s">
        <v>119</v>
      </c>
      <c r="J258" s="12"/>
      <c r="K258" s="15" t="s">
        <v>145</v>
      </c>
    </row>
    <row r="259" spans="3:11" ht="18.75">
      <c r="C259" s="12"/>
      <c r="D259" s="12"/>
      <c r="E259" s="12">
        <v>1</v>
      </c>
      <c r="F259" s="12" t="s">
        <v>37</v>
      </c>
      <c r="G259" s="26" t="s">
        <v>118</v>
      </c>
      <c r="H259" s="26">
        <f>1/0.45</f>
        <v>2.2222222222222223</v>
      </c>
      <c r="I259" s="12" t="s">
        <v>123</v>
      </c>
      <c r="J259" s="12"/>
      <c r="K259" s="15" t="s">
        <v>145</v>
      </c>
    </row>
    <row r="260" spans="3:11" ht="18.75">
      <c r="C260" s="12"/>
      <c r="D260" s="12"/>
      <c r="E260" s="12"/>
      <c r="F260" s="12"/>
      <c r="G260" s="12"/>
      <c r="H260" s="12"/>
      <c r="I260" s="12"/>
      <c r="J260" s="12"/>
      <c r="K260" s="12"/>
    </row>
    <row r="261" spans="3:11" ht="18.75">
      <c r="C261" s="12" t="s">
        <v>128</v>
      </c>
      <c r="D261" s="12"/>
      <c r="E261" s="12">
        <v>1</v>
      </c>
      <c r="F261" s="12" t="s">
        <v>122</v>
      </c>
      <c r="G261" s="16" t="s">
        <v>118</v>
      </c>
      <c r="H261" s="16">
        <f>3.785*H262</f>
        <v>92.353999999999999</v>
      </c>
      <c r="I261" s="12" t="s">
        <v>119</v>
      </c>
      <c r="J261" s="12"/>
      <c r="K261" s="12"/>
    </row>
    <row r="262" spans="3:11" ht="18.75">
      <c r="C262" s="12"/>
      <c r="D262" s="12"/>
      <c r="E262" s="12">
        <v>1</v>
      </c>
      <c r="F262" s="12" t="s">
        <v>123</v>
      </c>
      <c r="G262" s="12" t="s">
        <v>118</v>
      </c>
      <c r="H262" s="12">
        <v>24.4</v>
      </c>
      <c r="I262" s="12" t="s">
        <v>119</v>
      </c>
      <c r="J262" s="12"/>
      <c r="K262" s="15" t="s">
        <v>145</v>
      </c>
    </row>
    <row r="263" spans="3:11" ht="18.75">
      <c r="C263" s="12"/>
      <c r="D263" s="12"/>
      <c r="E263" s="12">
        <v>1</v>
      </c>
      <c r="F263" s="12" t="s">
        <v>37</v>
      </c>
      <c r="G263" s="12" t="s">
        <v>118</v>
      </c>
      <c r="H263" s="12">
        <v>45.2</v>
      </c>
      <c r="I263" s="12" t="s">
        <v>119</v>
      </c>
      <c r="J263" s="12"/>
      <c r="K263" s="15" t="s">
        <v>145</v>
      </c>
    </row>
    <row r="264" spans="3:11" ht="18.75">
      <c r="C264" s="12"/>
      <c r="D264" s="12"/>
      <c r="E264" s="12">
        <v>1</v>
      </c>
      <c r="F264" s="12" t="s">
        <v>37</v>
      </c>
      <c r="G264" s="26" t="s">
        <v>118</v>
      </c>
      <c r="H264" s="26">
        <f>1/0.54</f>
        <v>1.8518518518518516</v>
      </c>
      <c r="I264" s="12" t="s">
        <v>123</v>
      </c>
      <c r="J264" s="12"/>
      <c r="K264" s="15" t="s">
        <v>145</v>
      </c>
    </row>
    <row r="265" spans="3:11" ht="18.75">
      <c r="C265" s="12"/>
      <c r="D265" s="12"/>
      <c r="E265" s="12"/>
      <c r="F265" s="12"/>
      <c r="G265" s="12"/>
      <c r="H265" s="12"/>
      <c r="I265" s="12"/>
      <c r="J265" s="12"/>
      <c r="K265" s="12"/>
    </row>
    <row r="266" spans="3:11" ht="18.75">
      <c r="C266" s="12" t="s">
        <v>150</v>
      </c>
      <c r="D266" s="12"/>
      <c r="E266" s="12">
        <v>1</v>
      </c>
      <c r="F266" s="12" t="s">
        <v>122</v>
      </c>
      <c r="G266" s="12" t="s">
        <v>118</v>
      </c>
      <c r="H266" s="12"/>
      <c r="I266" s="12" t="s">
        <v>119</v>
      </c>
      <c r="J266" s="12"/>
      <c r="K266" s="15" t="s">
        <v>151</v>
      </c>
    </row>
    <row r="267" spans="3:11" ht="18.75">
      <c r="C267" s="12"/>
      <c r="D267" s="12"/>
      <c r="E267" s="12">
        <v>1</v>
      </c>
      <c r="F267" s="12" t="s">
        <v>123</v>
      </c>
      <c r="G267" s="16" t="s">
        <v>118</v>
      </c>
      <c r="H267" s="16">
        <f>0.17*H268</f>
        <v>6.4600000000000009</v>
      </c>
      <c r="I267" s="12" t="s">
        <v>119</v>
      </c>
      <c r="J267" s="12"/>
      <c r="K267" s="12"/>
    </row>
    <row r="268" spans="3:11" ht="18.75">
      <c r="C268" s="12"/>
      <c r="D268" s="12"/>
      <c r="E268" s="12">
        <v>1</v>
      </c>
      <c r="F268" s="12" t="s">
        <v>37</v>
      </c>
      <c r="G268" s="16" t="s">
        <v>118</v>
      </c>
      <c r="H268" s="16">
        <v>38</v>
      </c>
      <c r="I268" s="12" t="s">
        <v>119</v>
      </c>
      <c r="J268" s="12"/>
      <c r="K268" s="12"/>
    </row>
    <row r="269" spans="3:11" ht="18.75">
      <c r="C269" s="12"/>
      <c r="D269" s="12"/>
      <c r="E269" s="12"/>
      <c r="F269" s="12"/>
      <c r="G269" s="12"/>
      <c r="H269" s="12"/>
      <c r="I269" s="12"/>
      <c r="J269" s="12"/>
      <c r="K269" s="12"/>
    </row>
    <row r="270" spans="3:11" ht="18.75">
      <c r="C270" s="12" t="s">
        <v>156</v>
      </c>
      <c r="D270" s="12"/>
      <c r="E270" s="12">
        <v>1</v>
      </c>
      <c r="F270" s="12" t="s">
        <v>122</v>
      </c>
      <c r="G270" s="16" t="s">
        <v>118</v>
      </c>
      <c r="H270" s="16">
        <f>3.785*H271</f>
        <v>131.71799999999999</v>
      </c>
      <c r="I270" s="12" t="s">
        <v>119</v>
      </c>
      <c r="J270" s="12"/>
      <c r="K270" s="12"/>
    </row>
    <row r="271" spans="3:11" ht="18.75">
      <c r="C271" s="12"/>
      <c r="D271" s="12"/>
      <c r="E271" s="12">
        <v>1</v>
      </c>
      <c r="F271" s="12" t="s">
        <v>123</v>
      </c>
      <c r="G271" s="12" t="s">
        <v>118</v>
      </c>
      <c r="H271" s="12">
        <v>34.799999999999997</v>
      </c>
      <c r="I271" s="12" t="s">
        <v>119</v>
      </c>
      <c r="J271" s="12"/>
      <c r="K271" s="12"/>
    </row>
    <row r="272" spans="3:11" ht="18.75">
      <c r="C272" s="12"/>
      <c r="D272" s="12"/>
      <c r="E272" s="12">
        <v>1</v>
      </c>
      <c r="F272" s="12" t="s">
        <v>37</v>
      </c>
      <c r="G272" s="12" t="s">
        <v>118</v>
      </c>
      <c r="H272" s="12">
        <v>43.5</v>
      </c>
      <c r="I272" s="12" t="s">
        <v>119</v>
      </c>
      <c r="J272" s="12"/>
      <c r="K272" s="12"/>
    </row>
    <row r="273" spans="3:11" ht="18.75">
      <c r="D273" s="2"/>
      <c r="E273" s="12">
        <v>1</v>
      </c>
      <c r="F273" s="12" t="s">
        <v>123</v>
      </c>
      <c r="G273" s="5" t="s">
        <v>118</v>
      </c>
      <c r="H273" s="5">
        <v>0.8</v>
      </c>
      <c r="I273" s="28" t="s">
        <v>37</v>
      </c>
      <c r="J273" s="2"/>
    </row>
    <row r="274" spans="3:11">
      <c r="D274" s="2"/>
      <c r="I274" s="2"/>
      <c r="J274" s="2"/>
    </row>
    <row r="275" spans="3:11" ht="18.75">
      <c r="C275" s="12" t="s">
        <v>161</v>
      </c>
      <c r="D275" s="12"/>
      <c r="E275" s="12">
        <v>1</v>
      </c>
      <c r="F275" s="12" t="s">
        <v>122</v>
      </c>
      <c r="G275" s="16" t="s">
        <v>118</v>
      </c>
      <c r="H275" s="16">
        <f>3.785*H276</f>
        <v>128.3115</v>
      </c>
      <c r="I275" s="12" t="s">
        <v>119</v>
      </c>
      <c r="J275" s="2"/>
    </row>
    <row r="276" spans="3:11" ht="18.75">
      <c r="C276" s="12"/>
      <c r="D276" s="12"/>
      <c r="E276" s="12">
        <v>1</v>
      </c>
      <c r="F276" s="12" t="s">
        <v>123</v>
      </c>
      <c r="G276" s="12" t="s">
        <v>118</v>
      </c>
      <c r="H276" s="12">
        <v>33.9</v>
      </c>
      <c r="I276" s="12" t="s">
        <v>119</v>
      </c>
      <c r="J276" s="2"/>
    </row>
    <row r="277" spans="3:11" ht="18.75">
      <c r="C277" s="12"/>
      <c r="D277" s="12"/>
      <c r="E277" s="12">
        <v>1</v>
      </c>
      <c r="F277" s="12" t="s">
        <v>37</v>
      </c>
      <c r="G277" s="12" t="s">
        <v>118</v>
      </c>
      <c r="H277" s="12">
        <v>44</v>
      </c>
      <c r="I277" s="12" t="s">
        <v>119</v>
      </c>
      <c r="J277" s="2"/>
    </row>
    <row r="278" spans="3:11" ht="18.75">
      <c r="D278" s="2"/>
      <c r="E278" s="12">
        <v>1</v>
      </c>
      <c r="F278" s="12" t="s">
        <v>123</v>
      </c>
      <c r="G278" s="5" t="s">
        <v>118</v>
      </c>
      <c r="H278" s="5">
        <v>0.77</v>
      </c>
      <c r="I278" s="28" t="s">
        <v>37</v>
      </c>
      <c r="J278" s="2"/>
    </row>
    <row r="279" spans="3:11">
      <c r="D279" s="2"/>
      <c r="I279" s="2"/>
      <c r="J279" s="2"/>
    </row>
    <row r="280" spans="3:11" ht="18.75">
      <c r="C280" s="12" t="s">
        <v>167</v>
      </c>
      <c r="D280" s="12"/>
      <c r="E280" s="12">
        <v>1</v>
      </c>
      <c r="F280" s="12" t="s">
        <v>123</v>
      </c>
      <c r="G280" s="16" t="s">
        <v>118</v>
      </c>
      <c r="H280" s="16">
        <f>H281*0.84</f>
        <v>35.868000000000002</v>
      </c>
      <c r="I280" s="12" t="s">
        <v>119</v>
      </c>
      <c r="J280" s="2"/>
    </row>
    <row r="281" spans="3:11" ht="18.75">
      <c r="C281" s="12"/>
      <c r="D281" s="12"/>
      <c r="E281" s="12">
        <v>1</v>
      </c>
      <c r="F281" s="12" t="s">
        <v>37</v>
      </c>
      <c r="G281" s="12" t="s">
        <v>118</v>
      </c>
      <c r="H281" s="12">
        <v>42.7</v>
      </c>
      <c r="I281" s="12" t="s">
        <v>119</v>
      </c>
      <c r="J281" s="2"/>
    </row>
    <row r="282" spans="3:11" ht="18.75">
      <c r="D282" s="2"/>
      <c r="E282" s="12">
        <v>1</v>
      </c>
      <c r="F282" s="12" t="s">
        <v>37</v>
      </c>
      <c r="G282" s="27" t="s">
        <v>118</v>
      </c>
      <c r="H282" s="27">
        <f>1/0.84</f>
        <v>1.1904761904761905</v>
      </c>
      <c r="I282" s="28" t="s">
        <v>123</v>
      </c>
      <c r="J282" s="2"/>
    </row>
    <row r="283" spans="3:11">
      <c r="D283" s="2"/>
      <c r="I283" s="2"/>
      <c r="J283" s="2"/>
    </row>
    <row r="284" spans="3:11" ht="18.75">
      <c r="C284" s="12" t="s">
        <v>137</v>
      </c>
      <c r="D284" s="12"/>
      <c r="E284" s="12">
        <v>1</v>
      </c>
      <c r="F284" s="12" t="s">
        <v>123</v>
      </c>
      <c r="G284" s="12" t="s">
        <v>118</v>
      </c>
      <c r="H284" s="12">
        <f>H286*0.97</f>
        <v>39.769999999999996</v>
      </c>
      <c r="I284" s="12" t="s">
        <v>119</v>
      </c>
      <c r="J284" s="12"/>
      <c r="K284" s="12"/>
    </row>
    <row r="285" spans="3:11" ht="18.75">
      <c r="C285" s="12"/>
      <c r="D285" s="12"/>
      <c r="E285" s="12">
        <v>1</v>
      </c>
      <c r="F285" s="12" t="s">
        <v>173</v>
      </c>
      <c r="G285" s="12" t="s">
        <v>118</v>
      </c>
      <c r="H285" s="12">
        <f>1000*H284</f>
        <v>39769.999999999993</v>
      </c>
      <c r="I285" s="12" t="s">
        <v>119</v>
      </c>
      <c r="J285" s="12"/>
      <c r="K285" s="12"/>
    </row>
    <row r="286" spans="3:11" ht="18.75">
      <c r="C286" s="12"/>
      <c r="D286" s="12"/>
      <c r="E286" s="12">
        <v>1</v>
      </c>
      <c r="F286" s="12" t="s">
        <v>37</v>
      </c>
      <c r="G286" s="12" t="s">
        <v>118</v>
      </c>
      <c r="H286" s="12">
        <v>41</v>
      </c>
      <c r="I286" s="12" t="s">
        <v>119</v>
      </c>
      <c r="J286" s="12"/>
      <c r="K286" s="12"/>
    </row>
    <row r="287" spans="3:11" ht="18.75">
      <c r="C287" s="12"/>
      <c r="D287" s="12"/>
      <c r="E287" s="12">
        <v>1</v>
      </c>
      <c r="F287" s="12" t="s">
        <v>37</v>
      </c>
      <c r="G287" s="26" t="s">
        <v>118</v>
      </c>
      <c r="H287" s="26">
        <f>1/0.97</f>
        <v>1.0309278350515465</v>
      </c>
      <c r="I287" s="12" t="s">
        <v>123</v>
      </c>
      <c r="J287" s="12"/>
      <c r="K287" s="12"/>
    </row>
    <row r="288" spans="3:11" ht="18.75">
      <c r="C288" s="12"/>
      <c r="D288" s="12"/>
      <c r="E288" s="12"/>
      <c r="F288" s="12"/>
      <c r="G288" s="12"/>
      <c r="H288" s="12"/>
      <c r="I288" s="12"/>
      <c r="J288" s="12"/>
      <c r="K288" s="12"/>
    </row>
    <row r="289" spans="3:11" ht="18.75">
      <c r="C289" s="12" t="s">
        <v>179</v>
      </c>
      <c r="D289" s="12"/>
      <c r="E289" s="12">
        <v>1</v>
      </c>
      <c r="F289" s="12" t="s">
        <v>37</v>
      </c>
      <c r="G289" s="12" t="s">
        <v>118</v>
      </c>
      <c r="H289" s="12">
        <v>27</v>
      </c>
      <c r="I289" s="12" t="s">
        <v>119</v>
      </c>
      <c r="J289" s="12"/>
      <c r="K289" s="12" t="s">
        <v>180</v>
      </c>
    </row>
    <row r="290" spans="3:11" ht="18.75">
      <c r="C290" s="12"/>
      <c r="D290" s="12"/>
      <c r="E290" s="12">
        <v>1</v>
      </c>
      <c r="F290" s="12" t="s">
        <v>37</v>
      </c>
      <c r="G290" s="12" t="s">
        <v>118</v>
      </c>
      <c r="H290" s="12">
        <v>23</v>
      </c>
      <c r="I290" s="12" t="s">
        <v>119</v>
      </c>
      <c r="J290" s="12"/>
      <c r="K290" s="12" t="s">
        <v>183</v>
      </c>
    </row>
    <row r="291" spans="3:11" ht="18.75">
      <c r="C291" s="12"/>
      <c r="D291" s="12"/>
      <c r="E291" s="12">
        <v>1</v>
      </c>
      <c r="F291" s="12" t="s">
        <v>37</v>
      </c>
      <c r="G291" s="12" t="s">
        <v>118</v>
      </c>
      <c r="H291" s="12">
        <v>15</v>
      </c>
      <c r="I291" s="12" t="s">
        <v>119</v>
      </c>
      <c r="J291" s="12"/>
      <c r="K291" s="12" t="s">
        <v>185</v>
      </c>
    </row>
    <row r="292" spans="3:11" ht="18.75">
      <c r="C292" s="12"/>
      <c r="D292" s="12"/>
      <c r="E292" s="12">
        <v>1</v>
      </c>
      <c r="F292" s="12" t="s">
        <v>123</v>
      </c>
      <c r="G292" s="12" t="s">
        <v>118</v>
      </c>
      <c r="H292" s="12">
        <v>1.32</v>
      </c>
      <c r="I292" s="12" t="s">
        <v>37</v>
      </c>
      <c r="J292" s="12"/>
      <c r="K292" s="12"/>
    </row>
    <row r="293" spans="3:11" ht="18.75">
      <c r="C293" s="12"/>
      <c r="D293" s="12"/>
      <c r="E293" s="12">
        <v>1</v>
      </c>
      <c r="F293" s="12" t="s">
        <v>188</v>
      </c>
      <c r="G293" s="12" t="s">
        <v>118</v>
      </c>
      <c r="H293" s="12">
        <v>1800</v>
      </c>
      <c r="I293" s="12" t="s">
        <v>189</v>
      </c>
      <c r="J293" s="12"/>
      <c r="K293" s="12"/>
    </row>
    <row r="294" spans="3:11">
      <c r="D294" s="2"/>
      <c r="I294" s="2"/>
      <c r="J294" s="2"/>
    </row>
    <row r="295" spans="3:11">
      <c r="D295" s="2"/>
      <c r="I295" s="2"/>
      <c r="J295" s="2"/>
    </row>
    <row r="296" spans="3:11">
      <c r="D296" s="2"/>
      <c r="I296" s="2"/>
      <c r="J296" s="2"/>
    </row>
    <row r="297" spans="3:11">
      <c r="D297" s="2"/>
      <c r="I297" s="2"/>
      <c r="J297" s="2"/>
    </row>
    <row r="298" spans="3:11">
      <c r="D298" s="2"/>
      <c r="I298" s="2"/>
      <c r="J298" s="2"/>
    </row>
    <row r="299" spans="3:11">
      <c r="D299" s="2"/>
      <c r="I299" s="2"/>
      <c r="J299" s="2"/>
    </row>
    <row r="300" spans="3:11">
      <c r="D300" s="2"/>
      <c r="I300" s="2"/>
      <c r="J300" s="2"/>
    </row>
    <row r="301" spans="3:11">
      <c r="D301" s="2"/>
      <c r="I301" s="2"/>
      <c r="J301" s="2"/>
    </row>
    <row r="302" spans="3:11">
      <c r="D302" s="2"/>
      <c r="I302" s="2"/>
      <c r="J302" s="2"/>
    </row>
    <row r="303" spans="3:11">
      <c r="D303" s="2"/>
      <c r="I303" s="2"/>
      <c r="J303" s="2"/>
    </row>
    <row r="304" spans="3:11">
      <c r="D304" s="2"/>
      <c r="I304" s="2"/>
      <c r="J304" s="2"/>
    </row>
    <row r="305" spans="4:10">
      <c r="D305" s="2"/>
      <c r="I305" s="2"/>
      <c r="J305" s="2"/>
    </row>
    <row r="306" spans="4:10">
      <c r="D306" s="2"/>
      <c r="I306" s="2"/>
      <c r="J306" s="2"/>
    </row>
    <row r="307" spans="4:10">
      <c r="D307" s="2"/>
      <c r="I307" s="2"/>
      <c r="J307" s="2"/>
    </row>
    <row r="308" spans="4:10">
      <c r="D308" s="2"/>
      <c r="I308" s="2"/>
      <c r="J308" s="2"/>
    </row>
    <row r="309" spans="4:10">
      <c r="D309" s="2"/>
      <c r="I309" s="2"/>
      <c r="J309" s="2"/>
    </row>
    <row r="310" spans="4:10">
      <c r="D310" s="2"/>
      <c r="I310" s="2"/>
      <c r="J310" s="2"/>
    </row>
    <row r="311" spans="4:10">
      <c r="D311" s="2"/>
      <c r="I311" s="2"/>
      <c r="J311" s="2"/>
    </row>
    <row r="312" spans="4:10">
      <c r="D312" s="2"/>
      <c r="I312" s="2"/>
      <c r="J312" s="2"/>
    </row>
    <row r="313" spans="4:10">
      <c r="D313" s="2"/>
      <c r="I313" s="2"/>
      <c r="J313" s="2"/>
    </row>
    <row r="314" spans="4:10">
      <c r="D314" s="2"/>
      <c r="I314" s="2"/>
      <c r="J314" s="2"/>
    </row>
    <row r="315" spans="4:10">
      <c r="D315" s="2"/>
      <c r="I315" s="2"/>
      <c r="J315" s="2"/>
    </row>
    <row r="316" spans="4:10">
      <c r="D316" s="2"/>
      <c r="I316" s="2"/>
      <c r="J316" s="2"/>
    </row>
    <row r="317" spans="4:10">
      <c r="D317" s="2"/>
      <c r="I317" s="2"/>
      <c r="J317" s="2"/>
    </row>
    <row r="318" spans="4:10">
      <c r="D318" s="2"/>
      <c r="I318" s="2"/>
      <c r="J318" s="2"/>
    </row>
    <row r="319" spans="4:10">
      <c r="D319" s="2"/>
      <c r="I319" s="2"/>
      <c r="J319" s="2"/>
    </row>
    <row r="320" spans="4:10">
      <c r="D320" s="2"/>
      <c r="I320" s="2"/>
      <c r="J320" s="2"/>
    </row>
    <row r="321" spans="4:10">
      <c r="D321" s="2"/>
      <c r="I321" s="2"/>
      <c r="J321" s="2"/>
    </row>
    <row r="322" spans="4:10">
      <c r="D322" s="2"/>
      <c r="I322" s="2"/>
      <c r="J322" s="2"/>
    </row>
    <row r="323" spans="4:10">
      <c r="D323" s="2"/>
      <c r="I323" s="2"/>
      <c r="J323" s="2"/>
    </row>
    <row r="324" spans="4:10">
      <c r="D324" s="2"/>
      <c r="I324" s="2"/>
      <c r="J324" s="2"/>
    </row>
    <row r="325" spans="4:10">
      <c r="D325" s="2"/>
      <c r="I325" s="2"/>
      <c r="J325" s="2"/>
    </row>
    <row r="326" spans="4:10">
      <c r="D326" s="2"/>
      <c r="I326" s="2"/>
      <c r="J326" s="2"/>
    </row>
    <row r="327" spans="4:10">
      <c r="D327" s="2"/>
      <c r="I327" s="2"/>
      <c r="J327" s="2"/>
    </row>
    <row r="328" spans="4:10">
      <c r="D328" s="2"/>
      <c r="I328" s="2"/>
      <c r="J328" s="2"/>
    </row>
    <row r="329" spans="4:10">
      <c r="D329" s="2"/>
      <c r="I329" s="2"/>
      <c r="J329" s="2"/>
    </row>
    <row r="330" spans="4:10">
      <c r="D330" s="2"/>
      <c r="I330" s="2"/>
      <c r="J330" s="2"/>
    </row>
    <row r="331" spans="4:10">
      <c r="D331" s="2"/>
      <c r="I331" s="2"/>
      <c r="J331" s="2"/>
    </row>
    <row r="332" spans="4:10">
      <c r="D332" s="2"/>
      <c r="I332" s="2"/>
      <c r="J332" s="2"/>
    </row>
    <row r="333" spans="4:10">
      <c r="D333" s="2"/>
      <c r="I333" s="2"/>
      <c r="J333" s="2"/>
    </row>
    <row r="334" spans="4:10">
      <c r="D334" s="2"/>
      <c r="I334" s="2"/>
      <c r="J334" s="2"/>
    </row>
    <row r="335" spans="4:10">
      <c r="D335" s="2"/>
      <c r="I335" s="2"/>
      <c r="J335" s="2"/>
    </row>
    <row r="336" spans="4:10">
      <c r="D336" s="2"/>
      <c r="I336" s="2"/>
      <c r="J336" s="2"/>
    </row>
    <row r="337" spans="4:10">
      <c r="D337" s="2"/>
      <c r="I337" s="2"/>
      <c r="J337" s="2"/>
    </row>
    <row r="338" spans="4:10">
      <c r="D338" s="2"/>
      <c r="I338" s="2"/>
      <c r="J338" s="2"/>
    </row>
    <row r="339" spans="4:10">
      <c r="D339" s="2"/>
      <c r="I339" s="2"/>
      <c r="J339" s="2"/>
    </row>
    <row r="340" spans="4:10">
      <c r="D340" s="2"/>
      <c r="I340" s="2"/>
      <c r="J340" s="2"/>
    </row>
    <row r="341" spans="4:10">
      <c r="D341" s="2"/>
      <c r="I341" s="2"/>
      <c r="J341" s="2"/>
    </row>
    <row r="342" spans="4:10">
      <c r="D342" s="2"/>
      <c r="I342" s="2"/>
      <c r="J342" s="2"/>
    </row>
    <row r="343" spans="4:10">
      <c r="D343" s="2"/>
      <c r="I343" s="2"/>
      <c r="J343" s="2"/>
    </row>
  </sheetData>
  <hyperlinks>
    <hyperlink ref="L5"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347"/>
  <sheetViews>
    <sheetView showGridLines="0" topLeftCell="A149" zoomScale="69" workbookViewId="0">
      <selection sqref="A1:M175"/>
    </sheetView>
  </sheetViews>
  <sheetFormatPr defaultColWidth="8.875" defaultRowHeight="15.75"/>
  <cols>
    <col min="3" max="3" width="32.75" bestFit="1" customWidth="1"/>
  </cols>
  <sheetData>
    <row r="1" spans="2:22">
      <c r="D1" s="2"/>
      <c r="I1" s="2"/>
      <c r="J1" s="2"/>
    </row>
    <row r="2" spans="2:22" ht="110.25">
      <c r="B2" s="17" t="s">
        <v>104</v>
      </c>
      <c r="C2" s="18" t="s">
        <v>105</v>
      </c>
      <c r="D2" s="19" t="s">
        <v>8</v>
      </c>
      <c r="E2" s="19" t="s">
        <v>252</v>
      </c>
      <c r="F2" s="19" t="s">
        <v>253</v>
      </c>
      <c r="G2" s="19" t="s">
        <v>254</v>
      </c>
      <c r="H2" s="19" t="s">
        <v>255</v>
      </c>
      <c r="I2" s="20" t="s">
        <v>256</v>
      </c>
      <c r="J2" s="20" t="s">
        <v>105</v>
      </c>
      <c r="K2" s="42"/>
      <c r="L2" s="8" t="s">
        <v>257</v>
      </c>
      <c r="M2" s="4"/>
      <c r="N2" s="4"/>
      <c r="O2" s="4"/>
      <c r="P2" s="4"/>
      <c r="Q2" s="4"/>
      <c r="R2" s="4"/>
      <c r="S2" s="4"/>
      <c r="T2" s="4"/>
      <c r="U2" s="4"/>
      <c r="V2" s="4"/>
    </row>
    <row r="3" spans="2:22">
      <c r="B3" s="43" t="s">
        <v>110</v>
      </c>
      <c r="C3" s="44"/>
      <c r="D3" s="45"/>
      <c r="E3" s="46"/>
      <c r="F3" s="47"/>
      <c r="G3" s="45"/>
      <c r="H3" s="45"/>
      <c r="I3" s="48"/>
      <c r="J3" s="48"/>
      <c r="K3" s="42"/>
      <c r="L3" s="4"/>
      <c r="M3" s="4"/>
      <c r="N3" s="4"/>
      <c r="O3" s="4"/>
      <c r="P3" s="4"/>
      <c r="Q3" s="4"/>
      <c r="R3" s="4"/>
      <c r="S3" s="4"/>
      <c r="T3" s="4"/>
      <c r="U3" s="4"/>
      <c r="V3" s="4"/>
    </row>
    <row r="4" spans="2:22">
      <c r="B4" s="49" t="s">
        <v>110</v>
      </c>
      <c r="C4" s="43" t="s">
        <v>22</v>
      </c>
      <c r="D4" s="50" t="s">
        <v>115</v>
      </c>
      <c r="E4" s="51">
        <v>2.2690000000000001</v>
      </c>
      <c r="F4" s="52">
        <v>2.74</v>
      </c>
      <c r="G4" s="49">
        <v>2.2690000000000001</v>
      </c>
      <c r="H4" s="49">
        <v>0.47099999999999997</v>
      </c>
      <c r="I4" s="50"/>
      <c r="J4" s="50" t="s">
        <v>258</v>
      </c>
      <c r="K4" s="53"/>
      <c r="L4" s="6" t="s">
        <v>259</v>
      </c>
      <c r="M4" s="4"/>
      <c r="N4" s="4"/>
      <c r="O4" s="4"/>
      <c r="P4" s="4"/>
      <c r="Q4" s="4"/>
      <c r="R4" s="4"/>
      <c r="S4" s="4"/>
      <c r="T4" s="4"/>
      <c r="U4" s="4"/>
      <c r="V4" s="4"/>
    </row>
    <row r="5" spans="2:22">
      <c r="B5" s="49"/>
      <c r="C5" s="43" t="s">
        <v>260</v>
      </c>
      <c r="D5" s="50" t="s">
        <v>115</v>
      </c>
      <c r="E5" s="51">
        <v>2.2999999999999998</v>
      </c>
      <c r="F5" s="52">
        <v>2.8</v>
      </c>
      <c r="G5" s="49">
        <v>2.2999999999999998</v>
      </c>
      <c r="H5" s="49">
        <v>0.5</v>
      </c>
      <c r="I5" s="50"/>
      <c r="J5" s="50" t="s">
        <v>261</v>
      </c>
      <c r="K5" s="53"/>
      <c r="L5" s="7" t="s">
        <v>262</v>
      </c>
      <c r="M5" s="4"/>
      <c r="N5" s="4"/>
      <c r="O5" s="4"/>
      <c r="P5" s="4"/>
      <c r="Q5" s="4"/>
      <c r="R5" s="4"/>
      <c r="S5" s="4"/>
      <c r="T5" s="4"/>
      <c r="U5" s="4"/>
      <c r="V5" s="4"/>
    </row>
    <row r="6" spans="2:22">
      <c r="B6" s="49"/>
      <c r="C6" s="43" t="s">
        <v>263</v>
      </c>
      <c r="D6" s="50" t="s">
        <v>115</v>
      </c>
      <c r="E6" s="51">
        <v>2.42</v>
      </c>
      <c r="F6" s="52">
        <v>2.88</v>
      </c>
      <c r="G6" s="49">
        <v>2.42</v>
      </c>
      <c r="H6" s="49">
        <v>0.46</v>
      </c>
      <c r="I6" s="50"/>
      <c r="J6" s="50" t="s">
        <v>261</v>
      </c>
      <c r="K6" s="53"/>
      <c r="L6" s="4"/>
      <c r="M6" s="4"/>
      <c r="N6" s="4"/>
      <c r="O6" s="4"/>
      <c r="P6" s="4"/>
      <c r="Q6" s="4"/>
      <c r="R6" s="4"/>
      <c r="S6" s="4"/>
      <c r="T6" s="4"/>
      <c r="U6" s="4"/>
      <c r="V6" s="4"/>
    </row>
    <row r="7" spans="2:22">
      <c r="B7" s="49"/>
      <c r="C7" s="43" t="s">
        <v>264</v>
      </c>
      <c r="D7" s="50" t="s">
        <v>115</v>
      </c>
      <c r="E7" s="51">
        <v>0.373</v>
      </c>
      <c r="F7" s="52">
        <v>1.083</v>
      </c>
      <c r="G7" s="49">
        <v>0.373</v>
      </c>
      <c r="H7" s="49">
        <v>0.71</v>
      </c>
      <c r="I7" s="50"/>
      <c r="J7" s="50" t="s">
        <v>258</v>
      </c>
      <c r="K7" s="53"/>
      <c r="L7" s="4"/>
      <c r="M7" s="4"/>
      <c r="N7" s="4"/>
      <c r="O7" s="4"/>
      <c r="P7" s="4"/>
      <c r="Q7" s="4"/>
      <c r="R7" s="4"/>
      <c r="S7" s="4"/>
      <c r="T7" s="4"/>
      <c r="U7" s="4"/>
      <c r="V7" s="4"/>
    </row>
    <row r="8" spans="2:22">
      <c r="B8" s="49"/>
      <c r="C8" s="43" t="s">
        <v>265</v>
      </c>
      <c r="D8" s="50" t="s">
        <v>115</v>
      </c>
      <c r="E8" s="51">
        <v>0</v>
      </c>
      <c r="F8" s="52">
        <v>1.24</v>
      </c>
      <c r="G8" s="49">
        <v>0</v>
      </c>
      <c r="H8" s="49">
        <v>1.24</v>
      </c>
      <c r="I8" s="50"/>
      <c r="J8" s="50" t="s">
        <v>261</v>
      </c>
      <c r="K8" s="53"/>
      <c r="L8" s="6" t="s">
        <v>266</v>
      </c>
      <c r="M8" s="4"/>
      <c r="N8" s="4"/>
      <c r="O8" s="4"/>
      <c r="P8" s="4"/>
      <c r="Q8" s="4"/>
      <c r="R8" s="4"/>
      <c r="S8" s="4"/>
      <c r="T8" s="4"/>
      <c r="U8" s="4"/>
      <c r="V8" s="4"/>
    </row>
    <row r="9" spans="2:22">
      <c r="B9" s="49"/>
      <c r="C9" s="43" t="s">
        <v>267</v>
      </c>
      <c r="D9" s="50" t="s">
        <v>115</v>
      </c>
      <c r="E9" s="51">
        <v>0</v>
      </c>
      <c r="F9" s="52">
        <v>2.1859999999999999</v>
      </c>
      <c r="G9" s="49"/>
      <c r="H9" s="49"/>
      <c r="I9" s="50"/>
      <c r="J9" s="50" t="s">
        <v>268</v>
      </c>
      <c r="K9" s="53"/>
      <c r="L9" s="4" t="s">
        <v>269</v>
      </c>
      <c r="M9" s="4"/>
      <c r="N9" s="4"/>
      <c r="O9" s="4"/>
      <c r="P9" s="4"/>
      <c r="Q9" s="4"/>
      <c r="R9" s="4"/>
      <c r="S9" s="4"/>
      <c r="T9" s="4"/>
      <c r="U9" s="4"/>
      <c r="V9" s="4"/>
    </row>
    <row r="10" spans="2:22">
      <c r="B10" s="49"/>
      <c r="C10" s="43" t="s">
        <v>270</v>
      </c>
      <c r="D10" s="50" t="s">
        <v>115</v>
      </c>
      <c r="E10" s="51">
        <v>0</v>
      </c>
      <c r="F10" s="52">
        <v>1.39</v>
      </c>
      <c r="G10" s="49"/>
      <c r="H10" s="49"/>
      <c r="I10" s="50"/>
      <c r="J10" s="50" t="s">
        <v>268</v>
      </c>
      <c r="K10" s="53"/>
      <c r="L10" s="4" t="s">
        <v>271</v>
      </c>
      <c r="M10" s="4"/>
      <c r="N10" s="4"/>
      <c r="O10" s="4"/>
      <c r="P10" s="4"/>
      <c r="Q10" s="4"/>
      <c r="R10" s="4"/>
      <c r="S10" s="4"/>
      <c r="T10" s="4"/>
      <c r="U10" s="4"/>
      <c r="V10" s="4"/>
    </row>
    <row r="11" spans="2:22">
      <c r="B11" s="49"/>
      <c r="C11" s="43" t="s">
        <v>272</v>
      </c>
      <c r="D11" s="50" t="s">
        <v>115</v>
      </c>
      <c r="E11" s="51">
        <v>0</v>
      </c>
      <c r="F11" s="52">
        <v>0.91400000000000003</v>
      </c>
      <c r="G11" s="49"/>
      <c r="H11" s="49"/>
      <c r="I11" s="50"/>
      <c r="J11" s="50" t="s">
        <v>268</v>
      </c>
      <c r="K11" s="53"/>
      <c r="L11" s="4" t="s">
        <v>273</v>
      </c>
      <c r="M11" s="4"/>
      <c r="N11" s="4"/>
      <c r="O11" s="4"/>
      <c r="P11" s="4"/>
      <c r="Q11" s="4"/>
      <c r="R11" s="4"/>
      <c r="S11" s="4"/>
      <c r="T11" s="4"/>
      <c r="U11" s="4"/>
      <c r="V11" s="4"/>
    </row>
    <row r="12" spans="2:22">
      <c r="B12" s="49"/>
      <c r="C12" s="43" t="s">
        <v>23</v>
      </c>
      <c r="D12" s="50" t="s">
        <v>115</v>
      </c>
      <c r="E12" s="51">
        <v>2.6059999999999999</v>
      </c>
      <c r="F12" s="52">
        <v>3.23</v>
      </c>
      <c r="G12" s="49">
        <v>2.6059999999999999</v>
      </c>
      <c r="H12" s="49">
        <v>0.624</v>
      </c>
      <c r="I12" s="50"/>
      <c r="J12" s="50" t="s">
        <v>258</v>
      </c>
      <c r="L12" s="4"/>
      <c r="M12" s="4"/>
      <c r="N12" s="4"/>
      <c r="O12" s="4"/>
      <c r="P12" s="4"/>
      <c r="Q12" s="4"/>
      <c r="R12" s="4"/>
      <c r="S12" s="4"/>
      <c r="T12" s="4"/>
      <c r="U12" s="4"/>
      <c r="V12" s="4"/>
    </row>
    <row r="13" spans="2:22">
      <c r="B13" s="49"/>
      <c r="C13" s="43" t="s">
        <v>274</v>
      </c>
      <c r="D13" s="50" t="s">
        <v>115</v>
      </c>
      <c r="E13" s="51">
        <v>2.58</v>
      </c>
      <c r="F13" s="52">
        <v>3.2</v>
      </c>
      <c r="G13" s="49">
        <v>2.58</v>
      </c>
      <c r="H13" s="49">
        <v>0.62</v>
      </c>
      <c r="I13" s="50"/>
      <c r="J13" s="50" t="s">
        <v>261</v>
      </c>
      <c r="L13" s="6" t="s">
        <v>275</v>
      </c>
      <c r="M13" s="4"/>
      <c r="N13" s="4"/>
      <c r="O13" s="4"/>
      <c r="P13" s="4"/>
      <c r="Q13" s="4"/>
      <c r="R13" s="4"/>
      <c r="S13" s="4"/>
      <c r="T13" s="4"/>
      <c r="U13" s="4"/>
      <c r="V13" s="4"/>
    </row>
    <row r="14" spans="2:22">
      <c r="B14" s="49"/>
      <c r="C14" s="43" t="s">
        <v>125</v>
      </c>
      <c r="D14" s="50" t="s">
        <v>115</v>
      </c>
      <c r="E14" s="51">
        <v>2.67</v>
      </c>
      <c r="F14" s="52">
        <v>3.24</v>
      </c>
      <c r="G14" s="49">
        <v>2.67</v>
      </c>
      <c r="H14" s="49">
        <v>0.56999999999999995</v>
      </c>
      <c r="I14" s="50"/>
      <c r="J14" s="50" t="s">
        <v>261</v>
      </c>
      <c r="K14" s="53"/>
      <c r="L14" s="4" t="s">
        <v>276</v>
      </c>
      <c r="M14" s="4"/>
      <c r="N14" s="4"/>
      <c r="O14" s="4"/>
      <c r="P14" s="4"/>
      <c r="Q14" s="4"/>
      <c r="R14" s="4"/>
      <c r="S14" s="4"/>
      <c r="T14" s="4"/>
      <c r="U14" s="4"/>
      <c r="V14" s="4"/>
    </row>
    <row r="15" spans="2:22">
      <c r="B15" s="49"/>
      <c r="C15" s="43" t="s">
        <v>277</v>
      </c>
      <c r="D15" s="50" t="s">
        <v>115</v>
      </c>
      <c r="E15" s="51">
        <v>2.4E-2</v>
      </c>
      <c r="F15" s="52">
        <v>3.1539999999999999</v>
      </c>
      <c r="G15" s="49">
        <v>2.4E-2</v>
      </c>
      <c r="H15" s="49">
        <v>3.13</v>
      </c>
      <c r="I15" s="50"/>
      <c r="J15" s="50" t="s">
        <v>258</v>
      </c>
      <c r="K15" s="53"/>
      <c r="L15" s="4" t="s">
        <v>278</v>
      </c>
      <c r="M15" s="4"/>
      <c r="N15" s="4"/>
      <c r="O15" s="4"/>
      <c r="P15" s="4"/>
      <c r="Q15" s="4"/>
      <c r="R15" s="4"/>
      <c r="S15" s="4"/>
      <c r="T15" s="4"/>
      <c r="U15" s="4"/>
      <c r="V15" s="4"/>
    </row>
    <row r="16" spans="2:22">
      <c r="B16" s="49"/>
      <c r="C16" s="43" t="s">
        <v>279</v>
      </c>
      <c r="D16" s="50" t="s">
        <v>115</v>
      </c>
      <c r="E16" s="51">
        <v>0</v>
      </c>
      <c r="F16" s="52">
        <v>1.92</v>
      </c>
      <c r="G16" s="49">
        <v>0</v>
      </c>
      <c r="H16" s="49">
        <v>1.92</v>
      </c>
      <c r="I16" s="50"/>
      <c r="J16" s="50" t="s">
        <v>261</v>
      </c>
      <c r="K16" s="53"/>
      <c r="L16" s="4" t="s">
        <v>280</v>
      </c>
      <c r="M16" s="4"/>
      <c r="N16" s="4"/>
      <c r="O16" s="4"/>
      <c r="P16" s="4"/>
      <c r="Q16" s="4"/>
      <c r="R16" s="4"/>
      <c r="S16" s="4"/>
      <c r="T16" s="4"/>
      <c r="U16" s="4"/>
      <c r="V16" s="4"/>
    </row>
    <row r="17" spans="2:22">
      <c r="B17" s="49"/>
      <c r="C17" s="43" t="s">
        <v>281</v>
      </c>
      <c r="D17" s="50" t="s">
        <v>115</v>
      </c>
      <c r="E17" s="51">
        <v>0</v>
      </c>
      <c r="F17" s="52">
        <v>0.34499999999999997</v>
      </c>
      <c r="G17" s="49">
        <v>0</v>
      </c>
      <c r="H17" s="49">
        <v>0.34499999999999997</v>
      </c>
      <c r="I17" s="50"/>
      <c r="J17" s="50" t="s">
        <v>268</v>
      </c>
      <c r="K17" s="53"/>
      <c r="L17" s="4" t="s">
        <v>282</v>
      </c>
      <c r="M17" s="4"/>
      <c r="N17" s="4"/>
      <c r="O17" s="4"/>
      <c r="P17" s="4"/>
      <c r="Q17" s="4"/>
      <c r="R17" s="4"/>
      <c r="S17" s="4"/>
      <c r="T17" s="4"/>
      <c r="U17" s="4"/>
      <c r="V17" s="4"/>
    </row>
    <row r="18" spans="2:22">
      <c r="B18" s="49"/>
      <c r="C18" s="43" t="s">
        <v>138</v>
      </c>
      <c r="D18" s="50" t="s">
        <v>37</v>
      </c>
      <c r="E18" s="51">
        <v>0</v>
      </c>
      <c r="F18" s="52">
        <v>12.53</v>
      </c>
      <c r="G18" s="49">
        <v>0</v>
      </c>
      <c r="H18" s="49">
        <v>12.53</v>
      </c>
      <c r="I18" s="50"/>
      <c r="J18" s="50" t="s">
        <v>258</v>
      </c>
      <c r="K18" s="53"/>
      <c r="L18" s="4" t="s">
        <v>283</v>
      </c>
      <c r="M18" s="4"/>
      <c r="N18" s="4"/>
      <c r="O18" s="4"/>
      <c r="P18" s="4"/>
      <c r="Q18" s="4"/>
      <c r="R18" s="4"/>
      <c r="S18" s="4"/>
      <c r="T18" s="4"/>
      <c r="U18" s="4"/>
      <c r="V18" s="4"/>
    </row>
    <row r="19" spans="2:22">
      <c r="B19" s="49"/>
      <c r="C19" s="43" t="s">
        <v>132</v>
      </c>
      <c r="D19" s="50" t="s">
        <v>115</v>
      </c>
      <c r="E19" s="51">
        <v>1.61</v>
      </c>
      <c r="F19" s="52">
        <v>1.806</v>
      </c>
      <c r="G19" s="49">
        <v>1.61</v>
      </c>
      <c r="H19" s="49">
        <v>0.19600000000000001</v>
      </c>
      <c r="I19" s="50"/>
      <c r="J19" s="50" t="s">
        <v>258</v>
      </c>
      <c r="K19" s="53"/>
      <c r="L19" s="4" t="s">
        <v>284</v>
      </c>
      <c r="M19" s="4"/>
      <c r="N19" s="4"/>
      <c r="O19" s="4"/>
      <c r="P19" s="4"/>
      <c r="Q19" s="4"/>
      <c r="R19" s="4"/>
      <c r="S19" s="4"/>
      <c r="T19" s="4"/>
      <c r="U19" s="4"/>
      <c r="V19" s="4"/>
    </row>
    <row r="20" spans="2:22">
      <c r="B20" s="49"/>
      <c r="C20" s="43" t="s">
        <v>285</v>
      </c>
      <c r="D20" s="50" t="s">
        <v>115</v>
      </c>
      <c r="E20" s="51">
        <v>1.7</v>
      </c>
      <c r="F20" s="52">
        <v>1.9</v>
      </c>
      <c r="G20" s="49">
        <v>1.7</v>
      </c>
      <c r="H20" s="49">
        <v>0.2</v>
      </c>
      <c r="I20" s="50"/>
      <c r="J20" s="50" t="s">
        <v>261</v>
      </c>
      <c r="L20" s="4"/>
      <c r="M20" s="4"/>
      <c r="N20" s="4"/>
      <c r="O20" s="4"/>
      <c r="P20" s="4"/>
      <c r="Q20" s="4"/>
      <c r="R20" s="4"/>
      <c r="S20" s="4"/>
      <c r="T20" s="4"/>
      <c r="U20" s="4"/>
      <c r="V20" s="4"/>
    </row>
    <row r="21" spans="2:22">
      <c r="B21" s="49"/>
      <c r="C21" s="43" t="s">
        <v>286</v>
      </c>
      <c r="D21" s="50" t="s">
        <v>37</v>
      </c>
      <c r="E21" s="51">
        <v>2.7</v>
      </c>
      <c r="F21" s="52">
        <v>3.37</v>
      </c>
      <c r="G21" s="49">
        <v>2.7</v>
      </c>
      <c r="H21" s="49">
        <v>0.67</v>
      </c>
      <c r="I21" s="50"/>
      <c r="J21" s="50" t="s">
        <v>261</v>
      </c>
      <c r="L21" s="4"/>
      <c r="M21" s="4"/>
      <c r="N21" s="4"/>
      <c r="O21" s="4"/>
      <c r="P21" s="4"/>
      <c r="Q21" s="4"/>
      <c r="R21" s="4"/>
      <c r="S21" s="4"/>
      <c r="T21" s="4"/>
      <c r="U21" s="4"/>
      <c r="V21" s="4"/>
    </row>
    <row r="22" spans="2:22">
      <c r="B22" s="49"/>
      <c r="C22" s="43" t="s">
        <v>287</v>
      </c>
      <c r="D22" s="50" t="s">
        <v>37</v>
      </c>
      <c r="E22" s="51">
        <v>2.234</v>
      </c>
      <c r="F22" s="52">
        <v>2.7280000000000002</v>
      </c>
      <c r="G22" s="49">
        <v>2.234</v>
      </c>
      <c r="H22" s="49">
        <v>0.49399999999999999</v>
      </c>
      <c r="I22" s="50"/>
      <c r="J22" s="50" t="s">
        <v>258</v>
      </c>
      <c r="L22" s="6" t="s">
        <v>288</v>
      </c>
      <c r="M22" s="4"/>
      <c r="N22" s="4"/>
      <c r="O22" s="4"/>
      <c r="P22" s="4"/>
      <c r="Q22" s="4"/>
      <c r="R22" s="4"/>
      <c r="S22" s="4"/>
      <c r="T22" s="4"/>
      <c r="U22" s="4"/>
      <c r="V22" s="4"/>
    </row>
    <row r="23" spans="2:22">
      <c r="B23" s="49"/>
      <c r="C23" s="43" t="s">
        <v>289</v>
      </c>
      <c r="D23" s="50" t="s">
        <v>37</v>
      </c>
      <c r="E23" s="51">
        <v>2.68</v>
      </c>
      <c r="F23" s="52">
        <v>3.07</v>
      </c>
      <c r="G23" s="49">
        <v>2.68</v>
      </c>
      <c r="H23" s="49">
        <v>0.39</v>
      </c>
      <c r="I23" s="50"/>
      <c r="J23" s="50" t="s">
        <v>261</v>
      </c>
      <c r="L23" s="4" t="s">
        <v>290</v>
      </c>
      <c r="M23" s="4"/>
      <c r="N23" s="4"/>
      <c r="O23" s="4"/>
      <c r="P23" s="4"/>
      <c r="Q23" s="4"/>
      <c r="R23" s="4"/>
      <c r="S23" s="4"/>
      <c r="T23" s="4"/>
      <c r="U23" s="4"/>
      <c r="V23" s="4"/>
    </row>
    <row r="24" spans="2:22">
      <c r="B24" s="49"/>
      <c r="C24" s="43" t="s">
        <v>291</v>
      </c>
      <c r="D24" s="50" t="s">
        <v>37</v>
      </c>
      <c r="E24" s="51">
        <v>4.4999999999999998E-2</v>
      </c>
      <c r="F24" s="52">
        <v>1.0389999999999999</v>
      </c>
      <c r="G24" s="49">
        <v>4.4999999999999998E-2</v>
      </c>
      <c r="H24" s="49">
        <v>0.99399999999999999</v>
      </c>
      <c r="I24" s="50"/>
      <c r="J24" s="50" t="s">
        <v>258</v>
      </c>
      <c r="L24" s="4" t="s">
        <v>292</v>
      </c>
      <c r="M24" s="4"/>
      <c r="N24" s="4"/>
      <c r="O24" s="4"/>
      <c r="P24" s="4"/>
      <c r="Q24" s="4"/>
      <c r="R24" s="4"/>
      <c r="S24" s="4"/>
      <c r="T24" s="4"/>
      <c r="U24" s="4"/>
      <c r="V24" s="4"/>
    </row>
    <row r="25" spans="2:22">
      <c r="B25" s="43"/>
      <c r="C25" s="43" t="s">
        <v>134</v>
      </c>
      <c r="D25" s="50" t="s">
        <v>115</v>
      </c>
      <c r="E25" s="51">
        <v>2.92</v>
      </c>
      <c r="F25" s="52">
        <v>3.53</v>
      </c>
      <c r="G25" s="49">
        <v>2.92</v>
      </c>
      <c r="H25" s="49">
        <v>0.61</v>
      </c>
      <c r="I25" s="50"/>
      <c r="J25" s="50" t="s">
        <v>261</v>
      </c>
      <c r="L25" s="4" t="s">
        <v>293</v>
      </c>
      <c r="M25" s="4"/>
      <c r="N25" s="4"/>
      <c r="O25" s="4"/>
      <c r="P25" s="4"/>
      <c r="Q25" s="4"/>
      <c r="R25" s="4"/>
      <c r="S25" s="4"/>
      <c r="T25" s="4"/>
      <c r="U25" s="4"/>
      <c r="V25" s="4"/>
    </row>
    <row r="26" spans="2:22">
      <c r="B26" s="49"/>
      <c r="C26" s="43" t="s">
        <v>135</v>
      </c>
      <c r="D26" s="50" t="s">
        <v>115</v>
      </c>
      <c r="E26" s="51">
        <v>2.88</v>
      </c>
      <c r="F26" s="52">
        <v>3.49</v>
      </c>
      <c r="G26" s="49">
        <v>2.88</v>
      </c>
      <c r="H26" s="49">
        <v>0.61</v>
      </c>
      <c r="I26" s="50"/>
      <c r="J26" s="50" t="s">
        <v>261</v>
      </c>
      <c r="L26" s="4" t="s">
        <v>294</v>
      </c>
      <c r="M26" s="4"/>
      <c r="N26" s="4"/>
      <c r="O26" s="4"/>
      <c r="P26" s="4"/>
      <c r="Q26" s="4"/>
      <c r="R26" s="4"/>
      <c r="S26" s="4"/>
      <c r="T26" s="4"/>
      <c r="U26" s="4"/>
      <c r="V26" s="4"/>
    </row>
    <row r="27" spans="2:22">
      <c r="B27" s="49"/>
      <c r="C27" s="43" t="s">
        <v>137</v>
      </c>
      <c r="D27" s="50" t="s">
        <v>115</v>
      </c>
      <c r="E27" s="51">
        <v>3.05</v>
      </c>
      <c r="F27" s="52">
        <v>3.31</v>
      </c>
      <c r="G27" s="49">
        <v>3.05</v>
      </c>
      <c r="H27" s="49">
        <v>0.26</v>
      </c>
      <c r="I27" s="50"/>
      <c r="J27" s="50" t="s">
        <v>261</v>
      </c>
      <c r="L27" s="4" t="s">
        <v>295</v>
      </c>
      <c r="M27" s="4"/>
      <c r="N27" s="4"/>
      <c r="O27" s="4"/>
      <c r="P27" s="4"/>
      <c r="Q27" s="4"/>
      <c r="R27" s="4"/>
      <c r="S27" s="4"/>
      <c r="T27" s="4"/>
      <c r="U27" s="4"/>
      <c r="V27" s="4"/>
    </row>
    <row r="28" spans="2:22">
      <c r="B28" s="49"/>
      <c r="C28" s="43"/>
      <c r="D28" s="50"/>
      <c r="E28" s="51">
        <v>0</v>
      </c>
      <c r="F28" s="61"/>
      <c r="G28" s="49"/>
      <c r="H28" s="49"/>
      <c r="I28" s="50"/>
      <c r="J28" s="50"/>
      <c r="L28" s="4"/>
      <c r="M28" s="4"/>
      <c r="N28" s="4"/>
      <c r="O28" s="4"/>
      <c r="P28" s="4"/>
      <c r="Q28" s="4"/>
      <c r="R28" s="4"/>
      <c r="S28" s="4"/>
      <c r="T28" s="4"/>
      <c r="U28" s="4"/>
      <c r="V28" s="4"/>
    </row>
    <row r="29" spans="2:22">
      <c r="B29" s="49" t="s">
        <v>142</v>
      </c>
      <c r="C29" s="43" t="s">
        <v>143</v>
      </c>
      <c r="D29" s="50" t="s">
        <v>115</v>
      </c>
      <c r="E29" s="51">
        <v>0</v>
      </c>
      <c r="F29" s="52">
        <v>3.1850000000000001</v>
      </c>
      <c r="G29" s="49"/>
      <c r="H29" s="49"/>
      <c r="I29" s="50" t="s">
        <v>296</v>
      </c>
      <c r="J29" s="50" t="s">
        <v>268</v>
      </c>
      <c r="L29" s="4"/>
      <c r="M29" s="4"/>
      <c r="N29" s="4"/>
      <c r="O29" s="4"/>
      <c r="P29" s="4"/>
      <c r="Q29" s="4"/>
      <c r="R29" s="4"/>
      <c r="S29" s="4"/>
      <c r="T29" s="4"/>
      <c r="U29" s="4"/>
      <c r="V29" s="4"/>
    </row>
    <row r="30" spans="2:22">
      <c r="B30" s="49"/>
      <c r="C30" s="43" t="s">
        <v>146</v>
      </c>
      <c r="D30" s="50" t="s">
        <v>37</v>
      </c>
      <c r="E30" s="51">
        <v>3.13</v>
      </c>
      <c r="F30" s="52"/>
      <c r="G30" s="49">
        <v>3.13</v>
      </c>
      <c r="H30" s="49"/>
      <c r="I30" s="50" t="s">
        <v>296</v>
      </c>
      <c r="J30" s="50" t="s">
        <v>297</v>
      </c>
      <c r="L30" s="6"/>
      <c r="M30" s="4"/>
      <c r="N30" s="4"/>
      <c r="O30" s="4"/>
      <c r="P30" s="4"/>
      <c r="Q30" s="4"/>
      <c r="R30" s="4"/>
      <c r="S30" s="4"/>
      <c r="T30" s="4"/>
      <c r="U30" s="4"/>
      <c r="V30" s="4"/>
    </row>
    <row r="31" spans="2:22">
      <c r="B31" s="49"/>
      <c r="C31" s="43" t="s">
        <v>147</v>
      </c>
      <c r="D31" s="50" t="s">
        <v>37</v>
      </c>
      <c r="E31" s="51">
        <v>2.1179999999999999</v>
      </c>
      <c r="F31" s="52"/>
      <c r="G31" s="49">
        <v>2.1179999999999999</v>
      </c>
      <c r="H31" s="49"/>
      <c r="I31" s="50" t="s">
        <v>296</v>
      </c>
      <c r="J31" s="50" t="s">
        <v>297</v>
      </c>
      <c r="L31" s="4"/>
      <c r="M31" s="4"/>
      <c r="N31" s="4"/>
      <c r="O31" s="4"/>
      <c r="P31" s="4"/>
      <c r="Q31" s="4"/>
      <c r="R31" s="4"/>
      <c r="S31" s="4"/>
      <c r="T31" s="4"/>
      <c r="U31" s="4"/>
      <c r="V31" s="4"/>
    </row>
    <row r="32" spans="2:22">
      <c r="B32" s="49"/>
      <c r="C32" s="43" t="s">
        <v>148</v>
      </c>
      <c r="D32" s="50" t="s">
        <v>37</v>
      </c>
      <c r="E32" s="51">
        <v>2.8250000000000002</v>
      </c>
      <c r="F32" s="52"/>
      <c r="G32" s="49">
        <v>2.8250000000000002</v>
      </c>
      <c r="H32" s="49"/>
      <c r="I32" s="50" t="s">
        <v>296</v>
      </c>
      <c r="J32" s="50" t="s">
        <v>297</v>
      </c>
      <c r="L32" s="4"/>
      <c r="M32" s="4"/>
      <c r="N32" s="4"/>
      <c r="O32" s="4"/>
      <c r="P32" s="4"/>
      <c r="Q32" s="4"/>
      <c r="R32" s="4"/>
      <c r="S32" s="4"/>
      <c r="T32" s="4"/>
      <c r="U32" s="4"/>
      <c r="V32" s="4"/>
    </row>
    <row r="33" spans="2:22">
      <c r="B33" s="49"/>
      <c r="C33" s="43" t="s">
        <v>149</v>
      </c>
      <c r="D33" s="50" t="s">
        <v>37</v>
      </c>
      <c r="E33" s="51">
        <v>3.0990000000000002</v>
      </c>
      <c r="F33" s="52"/>
      <c r="G33" s="49">
        <v>3.0990000000000002</v>
      </c>
      <c r="H33" s="49"/>
      <c r="I33" s="50" t="s">
        <v>296</v>
      </c>
      <c r="J33" s="50" t="s">
        <v>297</v>
      </c>
      <c r="L33" s="3"/>
      <c r="M33" s="3"/>
      <c r="N33" s="3"/>
      <c r="O33" s="3"/>
      <c r="P33" s="3"/>
      <c r="Q33" s="3"/>
      <c r="R33" s="3"/>
      <c r="S33" s="3"/>
      <c r="T33" s="3"/>
      <c r="U33" s="3"/>
      <c r="V33" s="3"/>
    </row>
    <row r="34" spans="2:22">
      <c r="B34" s="49"/>
      <c r="C34" s="43" t="s">
        <v>152</v>
      </c>
      <c r="D34" s="50" t="s">
        <v>37</v>
      </c>
      <c r="E34" s="51">
        <v>2.7930000000000001</v>
      </c>
      <c r="F34" s="52"/>
      <c r="G34" s="49">
        <v>2.7930000000000001</v>
      </c>
      <c r="H34" s="49"/>
      <c r="I34" s="50" t="s">
        <v>296</v>
      </c>
      <c r="J34" s="50" t="s">
        <v>297</v>
      </c>
      <c r="L34" s="3"/>
      <c r="M34" s="3"/>
      <c r="N34" s="3"/>
      <c r="O34" s="3"/>
      <c r="P34" s="3"/>
      <c r="Q34" s="3"/>
      <c r="R34" s="3"/>
      <c r="S34" s="3"/>
      <c r="T34" s="3"/>
      <c r="U34" s="3"/>
      <c r="V34" s="3"/>
    </row>
    <row r="35" spans="2:22">
      <c r="B35" s="49"/>
      <c r="C35" s="43" t="s">
        <v>153</v>
      </c>
      <c r="D35" s="50" t="s">
        <v>37</v>
      </c>
      <c r="E35" s="51">
        <v>2.7839999999999998</v>
      </c>
      <c r="F35" s="52"/>
      <c r="G35" s="49">
        <v>2.7839999999999998</v>
      </c>
      <c r="H35" s="49"/>
      <c r="I35" s="50" t="s">
        <v>296</v>
      </c>
      <c r="J35" s="50" t="s">
        <v>297</v>
      </c>
      <c r="L35" s="3"/>
      <c r="M35" s="3"/>
      <c r="N35" s="3"/>
      <c r="O35" s="3"/>
      <c r="P35" s="3"/>
      <c r="Q35" s="3"/>
      <c r="R35" s="3"/>
      <c r="S35" s="3"/>
      <c r="T35" s="3"/>
      <c r="U35" s="3"/>
      <c r="V35" s="3"/>
    </row>
    <row r="36" spans="2:22">
      <c r="B36" s="49"/>
      <c r="C36" s="43" t="s">
        <v>154</v>
      </c>
      <c r="D36" s="50" t="s">
        <v>37</v>
      </c>
      <c r="E36" s="51">
        <v>3.2250000000000001</v>
      </c>
      <c r="F36" s="52"/>
      <c r="G36" s="49">
        <v>3.2250000000000001</v>
      </c>
      <c r="H36" s="49"/>
      <c r="I36" s="50" t="s">
        <v>296</v>
      </c>
      <c r="J36" s="50" t="s">
        <v>297</v>
      </c>
      <c r="L36" s="3"/>
      <c r="M36" s="3"/>
      <c r="N36" s="3"/>
      <c r="O36" s="3"/>
      <c r="P36" s="3"/>
      <c r="Q36" s="3"/>
      <c r="R36" s="3"/>
      <c r="S36" s="3"/>
      <c r="T36" s="3"/>
      <c r="U36" s="3"/>
      <c r="V36" s="3"/>
    </row>
    <row r="37" spans="2:22">
      <c r="B37" s="49"/>
      <c r="C37" s="43" t="s">
        <v>155</v>
      </c>
      <c r="D37" s="50" t="s">
        <v>37</v>
      </c>
      <c r="E37" s="51">
        <v>3.3809999999999998</v>
      </c>
      <c r="F37" s="52"/>
      <c r="G37" s="49">
        <v>3.3809999999999998</v>
      </c>
      <c r="H37" s="49"/>
      <c r="I37" s="50" t="s">
        <v>296</v>
      </c>
      <c r="J37" s="50" t="s">
        <v>297</v>
      </c>
      <c r="L37" s="3"/>
      <c r="M37" s="3"/>
      <c r="N37" s="3"/>
      <c r="O37" s="3"/>
      <c r="P37" s="3"/>
      <c r="Q37" s="3"/>
      <c r="R37" s="3"/>
      <c r="S37" s="3"/>
      <c r="T37" s="3"/>
      <c r="U37" s="3"/>
      <c r="V37" s="3"/>
    </row>
    <row r="38" spans="2:22">
      <c r="B38" s="49"/>
      <c r="C38" s="43" t="s">
        <v>19</v>
      </c>
      <c r="D38" s="50" t="s">
        <v>37</v>
      </c>
      <c r="E38" s="51">
        <v>3.0350000000000001</v>
      </c>
      <c r="F38" s="52"/>
      <c r="G38" s="49">
        <v>3.0350000000000001</v>
      </c>
      <c r="H38" s="49"/>
      <c r="I38" s="50" t="s">
        <v>296</v>
      </c>
      <c r="J38" s="50" t="s">
        <v>297</v>
      </c>
      <c r="L38" s="3"/>
      <c r="M38" s="3"/>
      <c r="N38" s="3"/>
      <c r="O38" s="3"/>
      <c r="P38" s="3"/>
      <c r="Q38" s="3"/>
      <c r="R38" s="3"/>
      <c r="S38" s="3"/>
      <c r="T38" s="3"/>
      <c r="U38" s="3"/>
      <c r="V38" s="3"/>
    </row>
    <row r="39" spans="2:22">
      <c r="B39" s="49"/>
      <c r="C39" s="43" t="s">
        <v>157</v>
      </c>
      <c r="D39" s="50" t="s">
        <v>37</v>
      </c>
      <c r="E39" s="51">
        <v>3.4319999999999999</v>
      </c>
      <c r="F39" s="52"/>
      <c r="G39" s="49">
        <v>3.4319999999999999</v>
      </c>
      <c r="H39" s="49"/>
      <c r="I39" s="50" t="s">
        <v>296</v>
      </c>
      <c r="J39" s="50" t="s">
        <v>297</v>
      </c>
      <c r="L39" s="3"/>
      <c r="M39" s="3"/>
      <c r="N39" s="3"/>
      <c r="O39" s="3"/>
      <c r="P39" s="3"/>
      <c r="Q39" s="3"/>
      <c r="R39" s="3"/>
      <c r="S39" s="3"/>
      <c r="T39" s="3"/>
      <c r="U39" s="3"/>
      <c r="V39" s="3"/>
    </row>
    <row r="40" spans="2:22">
      <c r="B40" s="49"/>
      <c r="C40" s="43" t="s">
        <v>158</v>
      </c>
      <c r="D40" s="50" t="s">
        <v>37</v>
      </c>
      <c r="E40" s="51">
        <v>3.1520000000000001</v>
      </c>
      <c r="F40" s="52"/>
      <c r="G40" s="49">
        <v>3.1520000000000001</v>
      </c>
      <c r="H40" s="49"/>
      <c r="I40" s="50" t="s">
        <v>296</v>
      </c>
      <c r="J40" s="50" t="s">
        <v>297</v>
      </c>
      <c r="L40" s="3"/>
      <c r="M40" s="3"/>
      <c r="N40" s="3"/>
      <c r="O40" s="3"/>
      <c r="P40" s="3"/>
      <c r="Q40" s="3"/>
      <c r="R40" s="3"/>
      <c r="S40" s="3"/>
      <c r="T40" s="3"/>
      <c r="U40" s="3"/>
      <c r="V40" s="3"/>
    </row>
    <row r="41" spans="2:22">
      <c r="B41" s="49"/>
      <c r="C41" s="43" t="s">
        <v>159</v>
      </c>
      <c r="D41" s="50" t="s">
        <v>37</v>
      </c>
      <c r="E41" s="51">
        <v>3.028</v>
      </c>
      <c r="F41" s="52"/>
      <c r="G41" s="49">
        <v>3.028</v>
      </c>
      <c r="H41" s="49"/>
      <c r="I41" s="50" t="s">
        <v>296</v>
      </c>
      <c r="J41" s="50" t="s">
        <v>297</v>
      </c>
      <c r="L41" s="3"/>
      <c r="M41" s="3"/>
      <c r="N41" s="3"/>
      <c r="O41" s="3"/>
      <c r="P41" s="3"/>
      <c r="Q41" s="3"/>
      <c r="R41" s="3"/>
      <c r="S41" s="3"/>
      <c r="T41" s="3"/>
      <c r="U41" s="3"/>
      <c r="V41" s="3"/>
    </row>
    <row r="42" spans="2:22">
      <c r="B42" s="49"/>
      <c r="C42" s="43" t="s">
        <v>160</v>
      </c>
      <c r="D42" s="50" t="s">
        <v>37</v>
      </c>
      <c r="E42" s="51">
        <v>2.82</v>
      </c>
      <c r="F42" s="52"/>
      <c r="G42" s="49">
        <v>2.82</v>
      </c>
      <c r="H42" s="49"/>
      <c r="I42" s="50" t="s">
        <v>296</v>
      </c>
      <c r="J42" s="50" t="s">
        <v>297</v>
      </c>
    </row>
    <row r="43" spans="2:22">
      <c r="B43" s="49"/>
      <c r="C43" s="43" t="s">
        <v>162</v>
      </c>
      <c r="D43" s="50" t="s">
        <v>37</v>
      </c>
      <c r="E43" s="51">
        <v>2.9470000000000001</v>
      </c>
      <c r="F43" s="52"/>
      <c r="G43" s="49">
        <v>2.9470000000000001</v>
      </c>
      <c r="H43" s="49"/>
      <c r="I43" s="50" t="s">
        <v>296</v>
      </c>
      <c r="J43" s="50" t="s">
        <v>297</v>
      </c>
    </row>
    <row r="44" spans="2:22">
      <c r="B44" s="49"/>
      <c r="C44" s="43" t="s">
        <v>163</v>
      </c>
      <c r="D44" s="50" t="s">
        <v>37</v>
      </c>
      <c r="E44" s="51">
        <v>2.88</v>
      </c>
      <c r="F44" s="52"/>
      <c r="G44" s="49">
        <v>2.88</v>
      </c>
      <c r="H44" s="49"/>
      <c r="I44" s="50" t="s">
        <v>296</v>
      </c>
      <c r="J44" s="50" t="s">
        <v>297</v>
      </c>
    </row>
    <row r="45" spans="2:22">
      <c r="B45" s="49"/>
      <c r="C45" s="43" t="s">
        <v>164</v>
      </c>
      <c r="D45" s="50" t="s">
        <v>37</v>
      </c>
      <c r="E45" s="51">
        <v>2.6880000000000002</v>
      </c>
      <c r="F45" s="52"/>
      <c r="G45" s="49">
        <v>2.6880000000000002</v>
      </c>
      <c r="H45" s="49"/>
      <c r="I45" s="50" t="s">
        <v>296</v>
      </c>
      <c r="J45" s="50" t="s">
        <v>297</v>
      </c>
    </row>
    <row r="46" spans="2:22">
      <c r="B46" s="49"/>
      <c r="C46" s="43" t="s">
        <v>165</v>
      </c>
      <c r="D46" s="50" t="s">
        <v>37</v>
      </c>
      <c r="E46" s="51">
        <v>2.7280000000000002</v>
      </c>
      <c r="F46" s="52"/>
      <c r="G46" s="49">
        <v>2.7280000000000002</v>
      </c>
      <c r="H46" s="49"/>
      <c r="I46" s="50" t="s">
        <v>296</v>
      </c>
      <c r="J46" s="50" t="s">
        <v>297</v>
      </c>
    </row>
    <row r="47" spans="2:22">
      <c r="B47" s="49"/>
      <c r="C47" s="43" t="s">
        <v>166</v>
      </c>
      <c r="D47" s="50" t="s">
        <v>37</v>
      </c>
      <c r="E47" s="51">
        <v>2.5680000000000001</v>
      </c>
      <c r="F47" s="52"/>
      <c r="G47" s="49">
        <v>2.5680000000000001</v>
      </c>
      <c r="H47" s="49"/>
      <c r="I47" s="50" t="s">
        <v>296</v>
      </c>
      <c r="J47" s="50" t="s">
        <v>297</v>
      </c>
    </row>
    <row r="48" spans="2:22">
      <c r="B48" s="49"/>
      <c r="C48" s="43" t="s">
        <v>168</v>
      </c>
      <c r="D48" s="50" t="s">
        <v>37</v>
      </c>
      <c r="E48" s="51">
        <v>2.339</v>
      </c>
      <c r="F48" s="52"/>
      <c r="G48" s="49">
        <v>2.339</v>
      </c>
      <c r="H48" s="49"/>
      <c r="I48" s="50" t="s">
        <v>296</v>
      </c>
      <c r="J48" s="50" t="s">
        <v>297</v>
      </c>
    </row>
    <row r="49" spans="2:10">
      <c r="B49" s="49"/>
      <c r="C49" s="43" t="s">
        <v>298</v>
      </c>
      <c r="D49" s="50" t="s">
        <v>37</v>
      </c>
      <c r="E49" s="51">
        <v>1.8160000000000001</v>
      </c>
      <c r="F49" s="52"/>
      <c r="G49" s="49">
        <v>1.8160000000000001</v>
      </c>
      <c r="H49" s="49"/>
      <c r="I49" s="50" t="s">
        <v>296</v>
      </c>
      <c r="J49" s="50" t="s">
        <v>297</v>
      </c>
    </row>
    <row r="50" spans="2:10">
      <c r="B50" s="49"/>
      <c r="C50" s="43" t="s">
        <v>170</v>
      </c>
      <c r="D50" s="50" t="s">
        <v>37</v>
      </c>
      <c r="E50" s="51">
        <v>2.02</v>
      </c>
      <c r="F50" s="52"/>
      <c r="G50" s="49">
        <v>2.02</v>
      </c>
      <c r="H50" s="49"/>
      <c r="I50" s="50" t="s">
        <v>296</v>
      </c>
      <c r="J50" s="50" t="s">
        <v>297</v>
      </c>
    </row>
    <row r="51" spans="2:10">
      <c r="B51" s="49"/>
      <c r="C51" s="43" t="s">
        <v>171</v>
      </c>
      <c r="D51" s="50" t="s">
        <v>37</v>
      </c>
      <c r="E51" s="51">
        <v>0.95199999999999996</v>
      </c>
      <c r="F51" s="52"/>
      <c r="G51" s="49">
        <v>0.95199999999999996</v>
      </c>
      <c r="H51" s="49"/>
      <c r="I51" s="50" t="s">
        <v>296</v>
      </c>
      <c r="J51" s="50" t="s">
        <v>297</v>
      </c>
    </row>
    <row r="52" spans="2:10">
      <c r="B52" s="49"/>
      <c r="C52" s="43" t="s">
        <v>172</v>
      </c>
      <c r="D52" s="50" t="s">
        <v>37</v>
      </c>
      <c r="E52" s="51">
        <v>1.0349999999999999</v>
      </c>
      <c r="F52" s="52"/>
      <c r="G52" s="49">
        <v>1.0349999999999999</v>
      </c>
      <c r="H52" s="49"/>
      <c r="I52" s="50" t="s">
        <v>296</v>
      </c>
      <c r="J52" s="50" t="s">
        <v>297</v>
      </c>
    </row>
    <row r="53" spans="2:10">
      <c r="B53" s="49"/>
      <c r="C53" s="43" t="s">
        <v>174</v>
      </c>
      <c r="D53" s="50" t="s">
        <v>37</v>
      </c>
      <c r="E53" s="51">
        <v>2.0179999999999998</v>
      </c>
      <c r="F53" s="52"/>
      <c r="G53" s="49">
        <v>2.0179999999999998</v>
      </c>
      <c r="H53" s="49"/>
      <c r="I53" s="50" t="s">
        <v>296</v>
      </c>
      <c r="J53" s="50" t="s">
        <v>297</v>
      </c>
    </row>
    <row r="54" spans="2:10">
      <c r="B54" s="49"/>
      <c r="C54" s="43" t="s">
        <v>15</v>
      </c>
      <c r="D54" s="50" t="s">
        <v>175</v>
      </c>
      <c r="E54" s="51">
        <v>1.7909999999999999</v>
      </c>
      <c r="F54" s="52">
        <v>1.89</v>
      </c>
      <c r="G54" s="49">
        <v>1.7909999999999999</v>
      </c>
      <c r="H54" s="49">
        <v>9.9000000000000005E-2</v>
      </c>
      <c r="I54" s="50" t="s">
        <v>377</v>
      </c>
      <c r="J54" s="50" t="s">
        <v>300</v>
      </c>
    </row>
    <row r="55" spans="2:10">
      <c r="B55" s="49"/>
      <c r="C55" s="43" t="s">
        <v>17</v>
      </c>
      <c r="D55" s="50" t="s">
        <v>115</v>
      </c>
      <c r="E55" s="51">
        <v>1.53</v>
      </c>
      <c r="F55" s="52">
        <v>1.7250000000000001</v>
      </c>
      <c r="G55" s="49">
        <v>1.53</v>
      </c>
      <c r="H55" s="49">
        <v>0.19500000000000001</v>
      </c>
      <c r="I55" s="50" t="s">
        <v>296</v>
      </c>
      <c r="J55" s="50" t="s">
        <v>301</v>
      </c>
    </row>
    <row r="56" spans="2:10">
      <c r="B56" s="49"/>
      <c r="C56" s="43" t="s">
        <v>191</v>
      </c>
      <c r="D56" s="50" t="s">
        <v>175</v>
      </c>
      <c r="E56" s="51">
        <v>0</v>
      </c>
      <c r="F56" s="52">
        <v>0.39800000000000002</v>
      </c>
      <c r="G56" s="49">
        <v>0</v>
      </c>
      <c r="H56" s="49">
        <v>0.39800000000000002</v>
      </c>
      <c r="I56" s="50" t="s">
        <v>296</v>
      </c>
      <c r="J56" s="50" t="s">
        <v>268</v>
      </c>
    </row>
    <row r="57" spans="2:10">
      <c r="B57" s="49"/>
      <c r="C57" s="43" t="s">
        <v>192</v>
      </c>
      <c r="D57" s="50" t="s">
        <v>175</v>
      </c>
      <c r="E57" s="51">
        <v>0</v>
      </c>
      <c r="F57" s="52">
        <v>1.26</v>
      </c>
      <c r="G57" s="49">
        <v>0</v>
      </c>
      <c r="H57" s="49">
        <v>1.26</v>
      </c>
      <c r="I57" s="50" t="s">
        <v>296</v>
      </c>
      <c r="J57" s="50" t="s">
        <v>268</v>
      </c>
    </row>
    <row r="58" spans="2:10">
      <c r="B58" s="49" t="s">
        <v>24</v>
      </c>
      <c r="C58" s="43" t="s">
        <v>200</v>
      </c>
      <c r="D58" s="50"/>
      <c r="E58" s="51" t="s">
        <v>303</v>
      </c>
      <c r="F58" s="52" t="s">
        <v>378</v>
      </c>
      <c r="G58" s="49" t="s">
        <v>303</v>
      </c>
      <c r="H58" s="49">
        <v>5.2999999999999999E-2</v>
      </c>
      <c r="I58" s="50" t="s">
        <v>377</v>
      </c>
      <c r="J58" s="50" t="s">
        <v>379</v>
      </c>
    </row>
    <row r="59" spans="2:10">
      <c r="B59" s="43"/>
      <c r="C59" s="54" t="s">
        <v>25</v>
      </c>
      <c r="D59" s="55" t="s">
        <v>117</v>
      </c>
      <c r="E59" s="51">
        <v>0.57199999999999995</v>
      </c>
      <c r="F59" s="56">
        <v>0.64900000000000002</v>
      </c>
      <c r="G59" s="54">
        <v>0.57199999999999995</v>
      </c>
      <c r="H59" s="54">
        <v>7.6999999999999999E-2</v>
      </c>
      <c r="I59" s="55" t="s">
        <v>377</v>
      </c>
      <c r="J59" s="55" t="s">
        <v>379</v>
      </c>
    </row>
    <row r="60" spans="2:10">
      <c r="B60" s="49"/>
      <c r="C60" s="43" t="s">
        <v>28</v>
      </c>
      <c r="D60" s="50" t="s">
        <v>117</v>
      </c>
      <c r="E60" s="51">
        <v>0.36099999999999999</v>
      </c>
      <c r="F60" s="52">
        <v>0.41299999999999998</v>
      </c>
      <c r="G60" s="49">
        <v>0.36099999999999999</v>
      </c>
      <c r="H60" s="49">
        <v>5.2999999999999999E-2</v>
      </c>
      <c r="I60" s="50" t="s">
        <v>377</v>
      </c>
      <c r="J60" s="50" t="s">
        <v>379</v>
      </c>
    </row>
    <row r="61" spans="2:10">
      <c r="B61" s="49"/>
      <c r="C61" s="43" t="s">
        <v>201</v>
      </c>
      <c r="D61" s="50" t="s">
        <v>117</v>
      </c>
      <c r="E61" s="51">
        <v>0</v>
      </c>
      <c r="F61" s="52">
        <v>0</v>
      </c>
      <c r="G61" s="49">
        <v>0</v>
      </c>
      <c r="H61" s="49">
        <v>0</v>
      </c>
      <c r="I61" s="50" t="s">
        <v>377</v>
      </c>
      <c r="J61" s="50" t="s">
        <v>380</v>
      </c>
    </row>
    <row r="62" spans="2:10">
      <c r="B62" s="49"/>
      <c r="C62" s="43" t="s">
        <v>202</v>
      </c>
      <c r="D62" s="50" t="s">
        <v>117</v>
      </c>
      <c r="E62" s="51">
        <v>0</v>
      </c>
      <c r="F62" s="52">
        <v>0</v>
      </c>
      <c r="G62" s="49">
        <v>0</v>
      </c>
      <c r="H62" s="49">
        <v>0</v>
      </c>
      <c r="I62" s="50" t="s">
        <v>377</v>
      </c>
      <c r="J62" s="50" t="s">
        <v>380</v>
      </c>
    </row>
    <row r="63" spans="2:10">
      <c r="B63" s="49"/>
      <c r="C63" s="43" t="s">
        <v>20</v>
      </c>
      <c r="D63" s="50" t="s">
        <v>117</v>
      </c>
      <c r="E63" s="51">
        <v>0</v>
      </c>
      <c r="F63" s="52">
        <v>0</v>
      </c>
      <c r="G63" s="49">
        <v>0</v>
      </c>
      <c r="H63" s="49">
        <v>0</v>
      </c>
      <c r="I63" s="50" t="s">
        <v>377</v>
      </c>
      <c r="J63" s="50" t="s">
        <v>380</v>
      </c>
    </row>
    <row r="64" spans="2:10">
      <c r="B64" s="49"/>
      <c r="C64" s="43" t="s">
        <v>203</v>
      </c>
      <c r="D64" s="50" t="s">
        <v>117</v>
      </c>
      <c r="E64" s="51">
        <v>0</v>
      </c>
      <c r="F64" s="52">
        <v>7.4999999999999997E-2</v>
      </c>
      <c r="G64" s="49">
        <v>0</v>
      </c>
      <c r="H64" s="49">
        <v>7.4999999999999997E-2</v>
      </c>
      <c r="I64" s="50" t="s">
        <v>377</v>
      </c>
      <c r="J64" s="50" t="s">
        <v>379</v>
      </c>
    </row>
    <row r="65" spans="2:10">
      <c r="B65" s="43"/>
      <c r="C65" s="54"/>
      <c r="D65" s="55"/>
      <c r="E65" s="51">
        <v>0</v>
      </c>
      <c r="F65" s="56"/>
      <c r="G65" s="54"/>
      <c r="H65" s="54"/>
      <c r="I65" s="55"/>
      <c r="J65" s="55"/>
    </row>
    <row r="66" spans="2:10">
      <c r="B66" s="49" t="s">
        <v>204</v>
      </c>
      <c r="C66" s="49" t="s">
        <v>215</v>
      </c>
      <c r="D66" s="50" t="s">
        <v>177</v>
      </c>
      <c r="E66" s="51">
        <v>30.64</v>
      </c>
      <c r="F66" s="57">
        <v>34.54</v>
      </c>
      <c r="G66" s="50">
        <v>30.64</v>
      </c>
      <c r="H66" s="49">
        <v>3.9</v>
      </c>
      <c r="I66" s="50"/>
      <c r="J66" s="50" t="s">
        <v>306</v>
      </c>
    </row>
    <row r="67" spans="2:10">
      <c r="B67" s="49"/>
      <c r="C67" s="49" t="s">
        <v>208</v>
      </c>
      <c r="D67" s="50" t="s">
        <v>177</v>
      </c>
      <c r="E67" s="51" t="s">
        <v>307</v>
      </c>
      <c r="F67" s="52">
        <v>35.97</v>
      </c>
      <c r="G67" s="49" t="s">
        <v>307</v>
      </c>
      <c r="H67" s="49">
        <v>3.44</v>
      </c>
      <c r="I67" s="50" t="s">
        <v>308</v>
      </c>
      <c r="J67" s="50" t="s">
        <v>309</v>
      </c>
    </row>
    <row r="68" spans="2:10">
      <c r="B68" s="49"/>
      <c r="C68" s="49" t="s">
        <v>310</v>
      </c>
      <c r="D68" s="50" t="s">
        <v>177</v>
      </c>
      <c r="E68" s="51" t="s">
        <v>311</v>
      </c>
      <c r="F68" s="52" t="s">
        <v>312</v>
      </c>
      <c r="G68" s="49" t="s">
        <v>311</v>
      </c>
      <c r="H68" s="49">
        <v>3.44</v>
      </c>
      <c r="I68" s="50" t="s">
        <v>308</v>
      </c>
      <c r="J68" s="50" t="s">
        <v>309</v>
      </c>
    </row>
    <row r="69" spans="2:10">
      <c r="B69" s="49"/>
      <c r="C69" s="49" t="s">
        <v>211</v>
      </c>
      <c r="D69" s="50" t="s">
        <v>177</v>
      </c>
      <c r="E69" s="51" t="s">
        <v>313</v>
      </c>
      <c r="F69" s="52">
        <v>25.05</v>
      </c>
      <c r="G69" s="49" t="s">
        <v>313</v>
      </c>
      <c r="H69" s="49">
        <v>1.65</v>
      </c>
      <c r="I69" s="50" t="s">
        <v>308</v>
      </c>
      <c r="J69" s="50" t="s">
        <v>309</v>
      </c>
    </row>
    <row r="70" spans="2:10">
      <c r="B70" s="49"/>
      <c r="C70" s="49" t="s">
        <v>212</v>
      </c>
      <c r="D70" s="50" t="s">
        <v>177</v>
      </c>
      <c r="E70" s="51">
        <v>15.3</v>
      </c>
      <c r="F70" s="52">
        <v>25.82</v>
      </c>
      <c r="G70" s="49">
        <v>15.3</v>
      </c>
      <c r="H70" s="49">
        <v>10.52</v>
      </c>
      <c r="I70" s="50" t="s">
        <v>308</v>
      </c>
      <c r="J70" s="50" t="s">
        <v>309</v>
      </c>
    </row>
    <row r="71" spans="2:10">
      <c r="B71" s="49"/>
      <c r="C71" s="49" t="s">
        <v>314</v>
      </c>
      <c r="D71" s="50" t="s">
        <v>177</v>
      </c>
      <c r="E71" s="51">
        <v>20.63</v>
      </c>
      <c r="F71" s="52">
        <v>21.53</v>
      </c>
      <c r="G71" s="49">
        <v>20.63</v>
      </c>
      <c r="H71" s="49">
        <v>0.9</v>
      </c>
      <c r="I71" s="50" t="s">
        <v>308</v>
      </c>
      <c r="J71" s="50" t="s">
        <v>309</v>
      </c>
    </row>
    <row r="72" spans="2:10">
      <c r="B72" s="49"/>
      <c r="C72" s="49" t="s">
        <v>315</v>
      </c>
      <c r="D72" s="50" t="s">
        <v>177</v>
      </c>
      <c r="E72" s="51">
        <v>7.9</v>
      </c>
      <c r="F72" s="52">
        <v>8.8000000000000007</v>
      </c>
      <c r="G72" s="49">
        <v>7.9</v>
      </c>
      <c r="H72" s="49">
        <v>0.9</v>
      </c>
      <c r="I72" s="50" t="s">
        <v>308</v>
      </c>
      <c r="J72" s="50" t="s">
        <v>309</v>
      </c>
    </row>
    <row r="73" spans="2:10">
      <c r="B73" s="43" t="s">
        <v>316</v>
      </c>
      <c r="C73" s="54"/>
      <c r="D73" s="55"/>
      <c r="E73" s="51">
        <v>0</v>
      </c>
      <c r="F73" s="56"/>
      <c r="G73" s="54"/>
      <c r="H73" s="54"/>
      <c r="I73" s="55"/>
      <c r="J73" s="55"/>
    </row>
    <row r="74" spans="2:10">
      <c r="B74" s="54" t="s">
        <v>317</v>
      </c>
      <c r="C74" s="49" t="s">
        <v>318</v>
      </c>
      <c r="D74" s="50" t="s">
        <v>319</v>
      </c>
      <c r="E74" s="51">
        <v>0.18099999999999999</v>
      </c>
      <c r="F74" s="52">
        <v>0.22</v>
      </c>
      <c r="G74" s="49">
        <v>0.18099999999999999</v>
      </c>
      <c r="H74" s="49">
        <v>3.9E-2</v>
      </c>
      <c r="I74" s="50"/>
      <c r="J74" s="50" t="s">
        <v>258</v>
      </c>
    </row>
    <row r="75" spans="2:10">
      <c r="B75" s="54"/>
      <c r="C75" s="49" t="s">
        <v>22</v>
      </c>
      <c r="D75" s="50" t="s">
        <v>319</v>
      </c>
      <c r="E75" s="51">
        <v>0.14699999999999999</v>
      </c>
      <c r="F75" s="52">
        <v>0.17699999999999999</v>
      </c>
      <c r="G75" s="49">
        <v>0.14699999999999999</v>
      </c>
      <c r="H75" s="49">
        <v>0.03</v>
      </c>
      <c r="I75" s="50"/>
      <c r="J75" s="50" t="s">
        <v>258</v>
      </c>
    </row>
    <row r="76" spans="2:10">
      <c r="B76" s="58"/>
      <c r="C76" s="54" t="s">
        <v>22</v>
      </c>
      <c r="D76" s="55" t="s">
        <v>319</v>
      </c>
      <c r="E76" s="51">
        <v>0.186</v>
      </c>
      <c r="F76" s="56">
        <v>0.224</v>
      </c>
      <c r="G76" s="54">
        <v>0.186</v>
      </c>
      <c r="H76" s="54">
        <v>3.7999999999999999E-2</v>
      </c>
      <c r="I76" s="55"/>
      <c r="J76" s="55" t="s">
        <v>258</v>
      </c>
    </row>
    <row r="77" spans="2:10">
      <c r="B77" s="54"/>
      <c r="C77" s="49" t="s">
        <v>22</v>
      </c>
      <c r="D77" s="50" t="s">
        <v>319</v>
      </c>
      <c r="E77" s="52">
        <v>0.21</v>
      </c>
      <c r="F77" s="52">
        <v>0.253</v>
      </c>
      <c r="G77" s="49">
        <v>0.21</v>
      </c>
      <c r="H77" s="49">
        <v>4.2999999999999997E-2</v>
      </c>
      <c r="I77" s="50"/>
      <c r="J77" s="50" t="s">
        <v>258</v>
      </c>
    </row>
    <row r="78" spans="2:10">
      <c r="B78" s="54"/>
      <c r="C78" s="49" t="s">
        <v>22</v>
      </c>
      <c r="D78" s="50" t="s">
        <v>319</v>
      </c>
      <c r="E78" s="52">
        <v>0.14199999999999999</v>
      </c>
      <c r="F78" s="52">
        <v>0.17100000000000001</v>
      </c>
      <c r="G78" s="49">
        <v>0.14199999999999999</v>
      </c>
      <c r="H78" s="49">
        <v>2.9000000000000001E-2</v>
      </c>
      <c r="I78" s="50"/>
      <c r="J78" s="50" t="s">
        <v>258</v>
      </c>
    </row>
    <row r="79" spans="2:10">
      <c r="B79" s="54"/>
      <c r="C79" s="49" t="s">
        <v>22</v>
      </c>
      <c r="D79" s="50" t="s">
        <v>319</v>
      </c>
      <c r="E79" s="52">
        <v>8.7999999999999995E-2</v>
      </c>
      <c r="F79" s="52">
        <v>0.14599999999999999</v>
      </c>
      <c r="G79" s="49">
        <v>8.7999999999999995E-2</v>
      </c>
      <c r="H79" s="49">
        <v>5.8000000000000003E-2</v>
      </c>
      <c r="I79" s="50"/>
      <c r="J79" s="50" t="s">
        <v>258</v>
      </c>
    </row>
    <row r="80" spans="2:10">
      <c r="B80" s="54"/>
      <c r="C80" s="49" t="s">
        <v>23</v>
      </c>
      <c r="D80" s="50" t="s">
        <v>319</v>
      </c>
      <c r="E80" s="52">
        <v>0.13500000000000001</v>
      </c>
      <c r="F80" s="52">
        <v>0.16800000000000001</v>
      </c>
      <c r="G80" s="49">
        <v>0.13500000000000001</v>
      </c>
      <c r="H80" s="49">
        <v>3.3000000000000002E-2</v>
      </c>
      <c r="I80" s="50"/>
      <c r="J80" s="50" t="s">
        <v>258</v>
      </c>
    </row>
    <row r="81" spans="2:10">
      <c r="B81" s="54"/>
      <c r="C81" s="49" t="s">
        <v>23</v>
      </c>
      <c r="D81" s="50" t="s">
        <v>319</v>
      </c>
      <c r="E81" s="52">
        <v>0.17100000000000001</v>
      </c>
      <c r="F81" s="52">
        <v>0.21299999999999999</v>
      </c>
      <c r="G81" s="49">
        <v>0.17100000000000001</v>
      </c>
      <c r="H81" s="49">
        <v>4.2000000000000003E-2</v>
      </c>
      <c r="I81" s="50"/>
      <c r="J81" s="50" t="s">
        <v>258</v>
      </c>
    </row>
    <row r="82" spans="2:10">
      <c r="B82" s="54"/>
      <c r="C82" s="49" t="s">
        <v>23</v>
      </c>
      <c r="D82" s="50" t="s">
        <v>319</v>
      </c>
      <c r="E82" s="52">
        <v>0.193</v>
      </c>
      <c r="F82" s="52">
        <v>0.24099999999999999</v>
      </c>
      <c r="G82" s="49">
        <v>0.193</v>
      </c>
      <c r="H82" s="49">
        <v>4.7E-2</v>
      </c>
      <c r="I82" s="50"/>
      <c r="J82" s="50" t="s">
        <v>258</v>
      </c>
    </row>
    <row r="83" spans="2:10">
      <c r="B83" s="54"/>
      <c r="C83" s="49" t="s">
        <v>23</v>
      </c>
      <c r="D83" s="50" t="s">
        <v>319</v>
      </c>
      <c r="E83" s="52">
        <v>0.126</v>
      </c>
      <c r="F83" s="52">
        <v>0.157</v>
      </c>
      <c r="G83" s="49">
        <v>0.126</v>
      </c>
      <c r="H83" s="49">
        <v>3.1E-2</v>
      </c>
      <c r="I83" s="50"/>
      <c r="J83" s="50" t="s">
        <v>258</v>
      </c>
    </row>
    <row r="84" spans="2:10">
      <c r="B84" s="54"/>
      <c r="C84" s="49" t="s">
        <v>130</v>
      </c>
      <c r="D84" s="50" t="s">
        <v>319</v>
      </c>
      <c r="E84" s="52">
        <v>0.17499999999999999</v>
      </c>
      <c r="F84" s="52">
        <v>0.192</v>
      </c>
      <c r="G84" s="49">
        <v>0.17499999999999999</v>
      </c>
      <c r="H84" s="49">
        <v>1.6E-2</v>
      </c>
      <c r="I84" s="50"/>
      <c r="J84" s="50" t="s">
        <v>258</v>
      </c>
    </row>
    <row r="85" spans="2:10">
      <c r="B85" s="54"/>
      <c r="C85" s="49" t="s">
        <v>130</v>
      </c>
      <c r="D85" s="50" t="s">
        <v>319</v>
      </c>
      <c r="E85" s="52">
        <v>0.17499999999999999</v>
      </c>
      <c r="F85" s="52">
        <v>0.19600000000000001</v>
      </c>
      <c r="G85" s="49">
        <v>0.17499999999999999</v>
      </c>
      <c r="H85" s="49">
        <v>2.1000000000000001E-2</v>
      </c>
      <c r="I85" s="50"/>
      <c r="J85" s="50" t="s">
        <v>258</v>
      </c>
    </row>
    <row r="86" spans="2:10">
      <c r="B86" s="54"/>
      <c r="C86" s="49" t="s">
        <v>130</v>
      </c>
      <c r="D86" s="50" t="s">
        <v>319</v>
      </c>
      <c r="E86" s="52">
        <v>0.19800000000000001</v>
      </c>
      <c r="F86" s="52">
        <v>0.221</v>
      </c>
      <c r="G86" s="49">
        <v>0.19800000000000001</v>
      </c>
      <c r="H86" s="49">
        <v>2.4E-2</v>
      </c>
      <c r="I86" s="50"/>
      <c r="J86" s="50" t="s">
        <v>258</v>
      </c>
    </row>
    <row r="87" spans="2:10">
      <c r="B87" s="54"/>
      <c r="C87" s="49" t="s">
        <v>320</v>
      </c>
      <c r="D87" s="50" t="s">
        <v>319</v>
      </c>
      <c r="E87" s="52">
        <v>0.122</v>
      </c>
      <c r="F87" s="52">
        <v>0.14899999999999999</v>
      </c>
      <c r="G87" s="49">
        <v>0.122</v>
      </c>
      <c r="H87" s="49">
        <v>2.7E-2</v>
      </c>
      <c r="I87" s="50"/>
      <c r="J87" s="50" t="s">
        <v>258</v>
      </c>
    </row>
    <row r="88" spans="2:10">
      <c r="B88" s="54"/>
      <c r="C88" s="49" t="s">
        <v>320</v>
      </c>
      <c r="D88" s="50" t="s">
        <v>319</v>
      </c>
      <c r="E88" s="52">
        <v>0.154</v>
      </c>
      <c r="F88" s="52">
        <v>0.189</v>
      </c>
      <c r="G88" s="49">
        <v>0.154</v>
      </c>
      <c r="H88" s="49">
        <v>3.5000000000000003E-2</v>
      </c>
      <c r="I88" s="50"/>
      <c r="J88" s="50" t="s">
        <v>258</v>
      </c>
    </row>
    <row r="89" spans="2:10">
      <c r="B89" s="54"/>
      <c r="C89" s="49" t="s">
        <v>320</v>
      </c>
      <c r="D89" s="50" t="s">
        <v>319</v>
      </c>
      <c r="E89" s="52">
        <v>0.17399999999999999</v>
      </c>
      <c r="F89" s="52">
        <v>0.214</v>
      </c>
      <c r="G89" s="49">
        <v>0.17399999999999999</v>
      </c>
      <c r="H89" s="49">
        <v>3.9E-2</v>
      </c>
      <c r="I89" s="50"/>
      <c r="J89" s="50" t="s">
        <v>258</v>
      </c>
    </row>
    <row r="90" spans="2:10">
      <c r="B90" s="54"/>
      <c r="C90" s="49" t="s">
        <v>321</v>
      </c>
      <c r="D90" s="50" t="s">
        <v>319</v>
      </c>
      <c r="E90" s="52">
        <v>6.0000000000000001E-3</v>
      </c>
      <c r="F90" s="52">
        <v>7.4999999999999997E-2</v>
      </c>
      <c r="G90" s="49">
        <v>6.0000000000000001E-3</v>
      </c>
      <c r="H90" s="49">
        <v>7.0000000000000007E-2</v>
      </c>
      <c r="I90" s="50"/>
      <c r="J90" s="50" t="s">
        <v>258</v>
      </c>
    </row>
    <row r="91" spans="2:10">
      <c r="B91" s="54"/>
      <c r="C91" s="49" t="s">
        <v>264</v>
      </c>
      <c r="D91" s="50" t="s">
        <v>319</v>
      </c>
      <c r="E91" s="52">
        <v>4.2000000000000003E-2</v>
      </c>
      <c r="F91" s="52">
        <v>0.122</v>
      </c>
      <c r="G91" s="49">
        <v>4.2000000000000003E-2</v>
      </c>
      <c r="H91" s="49">
        <v>8.1000000000000003E-2</v>
      </c>
      <c r="I91" s="50"/>
      <c r="J91" s="50" t="s">
        <v>258</v>
      </c>
    </row>
    <row r="92" spans="2:10">
      <c r="B92" s="54"/>
      <c r="C92" s="49" t="s">
        <v>322</v>
      </c>
      <c r="D92" s="50" t="s">
        <v>319</v>
      </c>
      <c r="E92" s="52">
        <v>1E-3</v>
      </c>
      <c r="F92" s="52">
        <v>0.20699999999999999</v>
      </c>
      <c r="G92" s="49">
        <v>1E-3</v>
      </c>
      <c r="H92" s="49">
        <v>0.20599999999999999</v>
      </c>
      <c r="I92" s="50"/>
      <c r="J92" s="50" t="s">
        <v>258</v>
      </c>
    </row>
    <row r="93" spans="2:10">
      <c r="B93" s="54"/>
      <c r="C93" s="49" t="s">
        <v>138</v>
      </c>
      <c r="D93" s="50" t="s">
        <v>319</v>
      </c>
      <c r="E93" s="52">
        <v>0</v>
      </c>
      <c r="F93" s="52">
        <v>0.126</v>
      </c>
      <c r="G93" s="49">
        <v>0</v>
      </c>
      <c r="H93" s="49">
        <v>0.126</v>
      </c>
      <c r="I93" s="50"/>
      <c r="J93" s="50" t="s">
        <v>258</v>
      </c>
    </row>
    <row r="94" spans="2:10">
      <c r="B94" s="54"/>
      <c r="C94" s="49" t="s">
        <v>323</v>
      </c>
      <c r="D94" s="50" t="s">
        <v>319</v>
      </c>
      <c r="E94" s="52">
        <v>0</v>
      </c>
      <c r="F94" s="52">
        <v>0.107</v>
      </c>
      <c r="G94" s="49">
        <v>0</v>
      </c>
      <c r="H94" s="49">
        <v>0.107</v>
      </c>
      <c r="I94" s="50"/>
      <c r="J94" s="50" t="s">
        <v>258</v>
      </c>
    </row>
    <row r="95" spans="2:10">
      <c r="B95" s="54" t="s">
        <v>324</v>
      </c>
      <c r="C95" s="49" t="s">
        <v>323</v>
      </c>
      <c r="D95" s="50" t="s">
        <v>319</v>
      </c>
      <c r="E95" s="52">
        <v>0</v>
      </c>
      <c r="F95" s="52">
        <v>7.0000000000000001E-3</v>
      </c>
      <c r="G95" s="49">
        <v>0</v>
      </c>
      <c r="H95" s="49">
        <v>1E-3</v>
      </c>
      <c r="I95" s="50"/>
      <c r="J95" s="50" t="s">
        <v>258</v>
      </c>
    </row>
    <row r="96" spans="2:10">
      <c r="B96" s="54" t="s">
        <v>325</v>
      </c>
      <c r="C96" s="49"/>
      <c r="D96" s="50" t="s">
        <v>319</v>
      </c>
      <c r="E96" s="52">
        <v>0.24</v>
      </c>
      <c r="F96" s="52">
        <v>0.29799999999999999</v>
      </c>
      <c r="G96" s="49">
        <v>0.24</v>
      </c>
      <c r="H96" s="49">
        <v>5.8000000000000003E-2</v>
      </c>
      <c r="I96" s="50"/>
      <c r="J96" s="50" t="s">
        <v>258</v>
      </c>
    </row>
    <row r="97" spans="2:10">
      <c r="B97" s="54" t="s">
        <v>326</v>
      </c>
      <c r="C97" s="49"/>
      <c r="D97" s="50" t="s">
        <v>319</v>
      </c>
      <c r="E97" s="52">
        <v>0.252</v>
      </c>
      <c r="F97" s="52">
        <v>0.312</v>
      </c>
      <c r="G97" s="49">
        <v>0.252</v>
      </c>
      <c r="H97" s="49">
        <v>0.06</v>
      </c>
      <c r="I97" s="50"/>
      <c r="J97" s="50"/>
    </row>
    <row r="98" spans="2:10">
      <c r="B98" s="54" t="s">
        <v>326</v>
      </c>
      <c r="C98" s="49"/>
      <c r="D98" s="50" t="s">
        <v>319</v>
      </c>
      <c r="E98" s="52">
        <v>0.221</v>
      </c>
      <c r="F98" s="52">
        <v>0.27400000000000002</v>
      </c>
      <c r="G98" s="49">
        <v>0.221</v>
      </c>
      <c r="H98" s="49">
        <v>5.2999999999999999E-2</v>
      </c>
      <c r="I98" s="50"/>
      <c r="J98" s="50"/>
    </row>
    <row r="99" spans="2:10">
      <c r="B99" s="54" t="s">
        <v>327</v>
      </c>
      <c r="C99" s="49"/>
      <c r="D99" s="50" t="s">
        <v>328</v>
      </c>
      <c r="E99" s="52">
        <v>2.7E-2</v>
      </c>
      <c r="F99" s="52">
        <v>3.3000000000000002E-2</v>
      </c>
      <c r="G99" s="49">
        <v>2.7E-2</v>
      </c>
      <c r="H99" s="49">
        <v>6.0000000000000001E-3</v>
      </c>
      <c r="I99" s="50"/>
      <c r="J99" s="50" t="s">
        <v>258</v>
      </c>
    </row>
    <row r="100" spans="2:10">
      <c r="B100" s="54"/>
      <c r="C100" s="49"/>
      <c r="D100" s="50" t="s">
        <v>319</v>
      </c>
      <c r="E100" s="52">
        <v>0.85299999999999998</v>
      </c>
      <c r="F100" s="52">
        <v>1.0429999999999999</v>
      </c>
      <c r="G100" s="49">
        <v>0.85299999999999998</v>
      </c>
      <c r="H100" s="49">
        <v>0.19</v>
      </c>
      <c r="I100" s="50"/>
      <c r="J100" s="50" t="s">
        <v>258</v>
      </c>
    </row>
    <row r="101" spans="2:10">
      <c r="B101" s="54" t="s">
        <v>329</v>
      </c>
      <c r="C101" s="49"/>
      <c r="D101" s="50" t="s">
        <v>328</v>
      </c>
      <c r="E101" s="52">
        <v>2.5000000000000001E-2</v>
      </c>
      <c r="F101" s="52">
        <v>3.5999999999999997E-2</v>
      </c>
      <c r="G101" s="49">
        <v>2.5000000000000001E-2</v>
      </c>
      <c r="H101" s="49">
        <v>1.0999999999999999E-2</v>
      </c>
      <c r="I101" s="50" t="s">
        <v>377</v>
      </c>
      <c r="J101" s="50" t="s">
        <v>330</v>
      </c>
    </row>
    <row r="102" spans="2:10">
      <c r="B102" s="54" t="s">
        <v>331</v>
      </c>
      <c r="C102" s="49" t="s">
        <v>332</v>
      </c>
      <c r="D102" s="50" t="s">
        <v>328</v>
      </c>
      <c r="E102" s="52">
        <v>5.0000000000000001E-3</v>
      </c>
      <c r="F102" s="52">
        <v>6.0000000000000001E-3</v>
      </c>
      <c r="G102" s="49">
        <v>5.0000000000000001E-3</v>
      </c>
      <c r="H102" s="49">
        <v>1E-3</v>
      </c>
      <c r="I102" s="50" t="s">
        <v>377</v>
      </c>
      <c r="J102" s="50" t="s">
        <v>330</v>
      </c>
    </row>
    <row r="103" spans="2:10">
      <c r="B103" s="54"/>
      <c r="C103" s="49" t="s">
        <v>333</v>
      </c>
      <c r="D103" s="50" t="s">
        <v>328</v>
      </c>
      <c r="E103" s="52">
        <v>1.9E-2</v>
      </c>
      <c r="F103" s="52">
        <v>2.4E-2</v>
      </c>
      <c r="G103" s="49">
        <v>1.9E-2</v>
      </c>
      <c r="H103" s="49">
        <v>5.0000000000000001E-3</v>
      </c>
      <c r="I103" s="50" t="s">
        <v>377</v>
      </c>
      <c r="J103" s="50" t="s">
        <v>330</v>
      </c>
    </row>
    <row r="104" spans="2:10">
      <c r="B104" s="54"/>
      <c r="C104" s="49" t="s">
        <v>334</v>
      </c>
      <c r="D104" s="50" t="s">
        <v>328</v>
      </c>
      <c r="E104" s="52">
        <v>0</v>
      </c>
      <c r="F104" s="52">
        <v>0</v>
      </c>
      <c r="G104" s="49">
        <v>0</v>
      </c>
      <c r="H104" s="49">
        <v>0</v>
      </c>
      <c r="I104" s="50" t="s">
        <v>377</v>
      </c>
      <c r="J104" s="50" t="s">
        <v>330</v>
      </c>
    </row>
    <row r="105" spans="2:10">
      <c r="B105" s="54"/>
      <c r="C105" s="49" t="s">
        <v>335</v>
      </c>
      <c r="D105" s="50" t="s">
        <v>328</v>
      </c>
      <c r="E105" s="52">
        <v>0</v>
      </c>
      <c r="F105" s="52">
        <v>2.5999999999999999E-2</v>
      </c>
      <c r="G105" s="49">
        <v>0</v>
      </c>
      <c r="H105" s="49">
        <v>2.5999999999999999E-2</v>
      </c>
      <c r="I105" s="50" t="s">
        <v>377</v>
      </c>
      <c r="J105" s="50" t="s">
        <v>330</v>
      </c>
    </row>
    <row r="106" spans="2:10">
      <c r="B106" s="54" t="s">
        <v>336</v>
      </c>
      <c r="C106" s="49" t="s">
        <v>337</v>
      </c>
      <c r="D106" s="50" t="s">
        <v>328</v>
      </c>
      <c r="E106" s="52">
        <v>0.113</v>
      </c>
      <c r="F106" s="52">
        <v>0.14000000000000001</v>
      </c>
      <c r="G106" s="49">
        <v>0.113</v>
      </c>
      <c r="H106" s="49">
        <v>2.7E-2</v>
      </c>
      <c r="I106" s="50"/>
      <c r="J106" s="50" t="s">
        <v>258</v>
      </c>
    </row>
    <row r="107" spans="2:10">
      <c r="B107" s="54"/>
      <c r="C107" s="54" t="s">
        <v>338</v>
      </c>
      <c r="D107" s="55" t="s">
        <v>328</v>
      </c>
      <c r="E107" s="54">
        <v>0.109</v>
      </c>
      <c r="F107" s="54">
        <v>0.13500000000000001</v>
      </c>
      <c r="G107" s="54">
        <v>0.109</v>
      </c>
      <c r="H107" s="54">
        <v>2.5999999999999999E-2</v>
      </c>
      <c r="I107" s="55"/>
      <c r="J107" s="55" t="s">
        <v>258</v>
      </c>
    </row>
    <row r="108" spans="2:10">
      <c r="B108" s="54"/>
      <c r="C108" s="54" t="s">
        <v>339</v>
      </c>
      <c r="D108" s="55" t="s">
        <v>328</v>
      </c>
      <c r="E108" s="54">
        <v>0.11799999999999999</v>
      </c>
      <c r="F108" s="54">
        <v>0.14599999999999999</v>
      </c>
      <c r="G108" s="54">
        <v>0.11799999999999999</v>
      </c>
      <c r="H108" s="54">
        <v>2.8000000000000001E-2</v>
      </c>
      <c r="I108" s="55"/>
      <c r="J108" s="55" t="s">
        <v>258</v>
      </c>
    </row>
    <row r="109" spans="2:10">
      <c r="B109" s="54"/>
      <c r="C109" s="54" t="s">
        <v>337</v>
      </c>
      <c r="D109" s="55" t="s">
        <v>328</v>
      </c>
      <c r="E109" s="54">
        <v>0</v>
      </c>
      <c r="F109" s="54">
        <v>0.13400000000000001</v>
      </c>
      <c r="G109" s="54">
        <v>0</v>
      </c>
      <c r="H109" s="54">
        <v>0.13400000000000001</v>
      </c>
      <c r="I109" s="55"/>
      <c r="J109" s="55" t="s">
        <v>258</v>
      </c>
    </row>
    <row r="110" spans="2:10">
      <c r="B110" s="54" t="s">
        <v>340</v>
      </c>
      <c r="C110" s="54" t="s">
        <v>323</v>
      </c>
      <c r="D110" s="55" t="s">
        <v>328</v>
      </c>
      <c r="E110" s="54">
        <v>0</v>
      </c>
      <c r="F110" s="54">
        <v>9.5000000000000001E-2</v>
      </c>
      <c r="G110" s="54">
        <v>0</v>
      </c>
      <c r="H110" s="54">
        <v>9.5000000000000001E-2</v>
      </c>
      <c r="I110" s="55"/>
      <c r="J110" s="55" t="s">
        <v>258</v>
      </c>
    </row>
    <row r="111" spans="2:10">
      <c r="B111" s="54" t="s">
        <v>341</v>
      </c>
      <c r="C111" s="54" t="s">
        <v>323</v>
      </c>
      <c r="D111" s="55" t="s">
        <v>328</v>
      </c>
      <c r="E111" s="54">
        <v>0</v>
      </c>
      <c r="F111" s="54">
        <v>8.4000000000000005E-2</v>
      </c>
      <c r="G111" s="54">
        <v>0</v>
      </c>
      <c r="H111" s="54">
        <v>8.4000000000000005E-2</v>
      </c>
      <c r="I111" s="55"/>
      <c r="J111" s="55" t="s">
        <v>258</v>
      </c>
    </row>
    <row r="112" spans="2:10">
      <c r="B112" s="54" t="s">
        <v>342</v>
      </c>
      <c r="C112" s="54" t="s">
        <v>343</v>
      </c>
      <c r="D112" s="55" t="s">
        <v>328</v>
      </c>
      <c r="E112" s="54">
        <v>0.27800000000000002</v>
      </c>
      <c r="F112" s="54">
        <v>0.29699999999999999</v>
      </c>
      <c r="G112" s="54">
        <v>0.27800000000000002</v>
      </c>
      <c r="H112" s="54">
        <v>1.9E-2</v>
      </c>
      <c r="I112" s="55"/>
      <c r="J112" s="55" t="s">
        <v>258</v>
      </c>
    </row>
    <row r="113" spans="2:10">
      <c r="B113" s="54"/>
      <c r="C113" s="54" t="s">
        <v>344</v>
      </c>
      <c r="D113" s="55" t="s">
        <v>328</v>
      </c>
      <c r="E113" s="54">
        <v>0.187</v>
      </c>
      <c r="F113" s="54">
        <v>0.2</v>
      </c>
      <c r="G113" s="54">
        <v>0.187</v>
      </c>
      <c r="H113" s="54">
        <v>1.2999999999999999E-2</v>
      </c>
      <c r="I113" s="55"/>
      <c r="J113" s="55" t="s">
        <v>258</v>
      </c>
    </row>
    <row r="114" spans="2:10">
      <c r="B114" s="54"/>
      <c r="C114" s="54" t="s">
        <v>345</v>
      </c>
      <c r="D114" s="55" t="s">
        <v>328</v>
      </c>
      <c r="E114" s="54">
        <v>0.13700000000000001</v>
      </c>
      <c r="F114" s="54">
        <v>0.14699999999999999</v>
      </c>
      <c r="G114" s="54">
        <v>0.13700000000000001</v>
      </c>
      <c r="H114" s="54">
        <v>0.01</v>
      </c>
      <c r="I114" s="55"/>
      <c r="J114" s="55" t="s">
        <v>258</v>
      </c>
    </row>
    <row r="115" spans="2:10">
      <c r="B115" s="54" t="s">
        <v>346</v>
      </c>
      <c r="C115" s="54"/>
      <c r="D115" s="55"/>
      <c r="E115" s="54">
        <v>0</v>
      </c>
      <c r="F115" s="54"/>
      <c r="G115" s="54"/>
      <c r="H115" s="54"/>
      <c r="I115" s="55"/>
      <c r="J115" s="55"/>
    </row>
    <row r="116" spans="2:10">
      <c r="B116" s="54" t="s">
        <v>347</v>
      </c>
      <c r="C116" s="54" t="s">
        <v>348</v>
      </c>
      <c r="D116" s="55" t="s">
        <v>349</v>
      </c>
      <c r="E116" s="54">
        <v>0.89500000000000002</v>
      </c>
      <c r="F116" s="54">
        <v>1.153</v>
      </c>
      <c r="G116" s="54">
        <v>0.89500000000000002</v>
      </c>
      <c r="H116" s="54">
        <v>0.25800000000000001</v>
      </c>
      <c r="I116" s="55" t="s">
        <v>299</v>
      </c>
      <c r="J116" s="55" t="s">
        <v>350</v>
      </c>
    </row>
    <row r="117" spans="2:10">
      <c r="B117" s="54"/>
      <c r="C117" s="54" t="s">
        <v>351</v>
      </c>
      <c r="D117" s="55" t="s">
        <v>349</v>
      </c>
      <c r="E117" s="54">
        <v>0.33600000000000002</v>
      </c>
      <c r="F117" s="54">
        <v>0.432</v>
      </c>
      <c r="G117" s="54">
        <v>0.33600000000000002</v>
      </c>
      <c r="H117" s="54">
        <v>9.6000000000000002E-2</v>
      </c>
      <c r="I117" s="55" t="s">
        <v>299</v>
      </c>
      <c r="J117" s="55" t="s">
        <v>350</v>
      </c>
    </row>
    <row r="118" spans="2:10">
      <c r="B118" s="54"/>
      <c r="C118" s="54"/>
      <c r="D118" s="55" t="s">
        <v>349</v>
      </c>
      <c r="E118" s="54">
        <v>0.20100000000000001</v>
      </c>
      <c r="F118" s="54">
        <v>0.25900000000000001</v>
      </c>
      <c r="G118" s="54">
        <v>0.20100000000000001</v>
      </c>
      <c r="H118" s="54">
        <v>5.8000000000000003E-2</v>
      </c>
      <c r="I118" s="55" t="s">
        <v>299</v>
      </c>
      <c r="J118" s="55" t="s">
        <v>350</v>
      </c>
    </row>
    <row r="119" spans="2:10">
      <c r="B119" s="54"/>
      <c r="C119" s="54"/>
      <c r="D119" s="55" t="s">
        <v>349</v>
      </c>
      <c r="E119" s="54">
        <v>8.5999999999999993E-2</v>
      </c>
      <c r="F119" s="54">
        <v>0.11</v>
      </c>
      <c r="G119" s="54">
        <v>8.5999999999999993E-2</v>
      </c>
      <c r="H119" s="54">
        <v>2.4E-2</v>
      </c>
      <c r="I119" s="55" t="s">
        <v>299</v>
      </c>
      <c r="J119" s="55" t="s">
        <v>350</v>
      </c>
    </row>
    <row r="120" spans="2:10">
      <c r="B120" s="54"/>
      <c r="C120" s="54"/>
      <c r="D120" s="55" t="s">
        <v>349</v>
      </c>
      <c r="E120" s="54">
        <v>6.4000000000000001E-2</v>
      </c>
      <c r="F120" s="54">
        <v>8.2000000000000003E-2</v>
      </c>
      <c r="G120" s="54">
        <v>6.4000000000000001E-2</v>
      </c>
      <c r="H120" s="54">
        <v>1.7999999999999999E-2</v>
      </c>
      <c r="I120" s="55" t="s">
        <v>299</v>
      </c>
      <c r="J120" s="55" t="s">
        <v>350</v>
      </c>
    </row>
    <row r="121" spans="2:10">
      <c r="B121" s="54"/>
      <c r="C121" s="54"/>
      <c r="D121" s="55" t="s">
        <v>349</v>
      </c>
      <c r="E121" s="54">
        <v>6.0999999999999999E-2</v>
      </c>
      <c r="F121" s="54">
        <v>7.9000000000000001E-2</v>
      </c>
      <c r="G121" s="54">
        <v>6.0999999999999999E-2</v>
      </c>
      <c r="H121" s="54">
        <v>1.7999999999999999E-2</v>
      </c>
      <c r="I121" s="55" t="s">
        <v>299</v>
      </c>
      <c r="J121" s="55" t="s">
        <v>350</v>
      </c>
    </row>
    <row r="122" spans="2:10">
      <c r="B122" s="54"/>
      <c r="C122" s="54" t="s">
        <v>331</v>
      </c>
      <c r="D122" s="55" t="s">
        <v>349</v>
      </c>
      <c r="E122" s="54">
        <v>1.4E-2</v>
      </c>
      <c r="F122" s="54">
        <v>1.7999999999999999E-2</v>
      </c>
      <c r="G122" s="54">
        <v>1.4E-2</v>
      </c>
      <c r="H122" s="54">
        <v>4.0000000000000001E-3</v>
      </c>
      <c r="I122" s="55" t="s">
        <v>299</v>
      </c>
      <c r="J122" s="55" t="s">
        <v>352</v>
      </c>
    </row>
    <row r="123" spans="2:10">
      <c r="B123" s="54"/>
      <c r="C123" s="54"/>
      <c r="D123" s="55" t="s">
        <v>349</v>
      </c>
      <c r="E123" s="54">
        <v>0</v>
      </c>
      <c r="F123" s="54">
        <v>0.01</v>
      </c>
      <c r="G123" s="54">
        <v>0</v>
      </c>
      <c r="H123" s="54">
        <v>0.01</v>
      </c>
      <c r="I123" s="55" t="s">
        <v>299</v>
      </c>
      <c r="J123" s="55" t="s">
        <v>352</v>
      </c>
    </row>
    <row r="124" spans="2:10">
      <c r="B124" s="54"/>
      <c r="C124" s="54"/>
      <c r="D124" s="55" t="s">
        <v>349</v>
      </c>
      <c r="E124" s="54">
        <v>3.0000000000000001E-3</v>
      </c>
      <c r="F124" s="54">
        <v>1.2E-2</v>
      </c>
      <c r="G124" s="54">
        <v>3.0000000000000001E-3</v>
      </c>
      <c r="H124" s="54">
        <v>8.9999999999999993E-3</v>
      </c>
      <c r="I124" s="55" t="s">
        <v>299</v>
      </c>
      <c r="J124" s="55" t="s">
        <v>353</v>
      </c>
    </row>
    <row r="125" spans="2:10">
      <c r="B125" s="54"/>
      <c r="C125" s="54" t="s">
        <v>354</v>
      </c>
      <c r="D125" s="55" t="s">
        <v>349</v>
      </c>
      <c r="E125" s="54">
        <v>3.2000000000000001E-2</v>
      </c>
      <c r="F125" s="54">
        <v>4.1000000000000002E-2</v>
      </c>
      <c r="G125" s="54">
        <v>3.2000000000000001E-2</v>
      </c>
      <c r="H125" s="54">
        <v>8.9999999999999993E-3</v>
      </c>
      <c r="I125" s="55" t="s">
        <v>299</v>
      </c>
      <c r="J125" s="55" t="s">
        <v>355</v>
      </c>
    </row>
    <row r="126" spans="2:10">
      <c r="B126" s="54"/>
      <c r="C126" s="54"/>
      <c r="D126" s="55" t="s">
        <v>349</v>
      </c>
      <c r="E126" s="54">
        <v>0</v>
      </c>
      <c r="F126" s="54"/>
      <c r="G126" s="54"/>
      <c r="H126" s="54"/>
      <c r="I126" s="55" t="s">
        <v>299</v>
      </c>
      <c r="J126" s="55" t="s">
        <v>356</v>
      </c>
    </row>
    <row r="127" spans="2:10">
      <c r="B127" s="54"/>
      <c r="C127" s="54"/>
      <c r="D127" s="55" t="s">
        <v>349</v>
      </c>
      <c r="E127" s="54">
        <v>2.3E-2</v>
      </c>
      <c r="F127" s="54">
        <v>0.03</v>
      </c>
      <c r="G127" s="54">
        <v>2.3E-2</v>
      </c>
      <c r="H127" s="54">
        <v>7.0000000000000001E-3</v>
      </c>
      <c r="I127" s="55" t="s">
        <v>299</v>
      </c>
      <c r="J127" s="55" t="s">
        <v>357</v>
      </c>
    </row>
    <row r="128" spans="2:10">
      <c r="B128" s="54"/>
      <c r="C128" s="54"/>
      <c r="D128" s="55" t="s">
        <v>349</v>
      </c>
      <c r="E128" s="54">
        <v>1.6E-2</v>
      </c>
      <c r="F128" s="54">
        <v>2.1000000000000001E-2</v>
      </c>
      <c r="G128" s="54">
        <v>1.6E-2</v>
      </c>
      <c r="H128" s="54">
        <v>5.0000000000000001E-3</v>
      </c>
      <c r="I128" s="55" t="s">
        <v>299</v>
      </c>
      <c r="J128" s="55" t="s">
        <v>357</v>
      </c>
    </row>
    <row r="129" spans="2:10">
      <c r="B129" s="54"/>
      <c r="C129" s="54" t="s">
        <v>358</v>
      </c>
      <c r="D129" s="55" t="s">
        <v>349</v>
      </c>
      <c r="E129" s="54">
        <v>2.1999999999999999E-2</v>
      </c>
      <c r="F129" s="54">
        <v>2.7E-2</v>
      </c>
      <c r="G129" s="54">
        <v>2.1999999999999999E-2</v>
      </c>
      <c r="H129" s="54">
        <v>5.0000000000000001E-3</v>
      </c>
      <c r="I129" s="55" t="s">
        <v>299</v>
      </c>
      <c r="J129" s="55" t="s">
        <v>359</v>
      </c>
    </row>
    <row r="130" spans="2:10">
      <c r="B130" s="54"/>
      <c r="C130" s="54"/>
      <c r="D130" s="55" t="s">
        <v>349</v>
      </c>
      <c r="E130" s="54">
        <v>1.7000000000000001E-2</v>
      </c>
      <c r="F130" s="54">
        <v>2.1000000000000001E-2</v>
      </c>
      <c r="G130" s="54">
        <v>1.7000000000000001E-2</v>
      </c>
      <c r="H130" s="54">
        <v>4.0000000000000001E-3</v>
      </c>
      <c r="I130" s="55" t="s">
        <v>299</v>
      </c>
      <c r="J130" s="55" t="s">
        <v>359</v>
      </c>
    </row>
    <row r="131" spans="2:10">
      <c r="B131" s="54"/>
      <c r="C131" s="54"/>
      <c r="D131" s="55" t="s">
        <v>349</v>
      </c>
      <c r="E131" s="54">
        <v>1.2E-2</v>
      </c>
      <c r="F131" s="54">
        <v>1.4999999999999999E-2</v>
      </c>
      <c r="G131" s="54">
        <v>1.2E-2</v>
      </c>
      <c r="H131" s="54">
        <v>3.0000000000000001E-3</v>
      </c>
      <c r="I131" s="55" t="s">
        <v>299</v>
      </c>
      <c r="J131" s="55" t="s">
        <v>360</v>
      </c>
    </row>
    <row r="132" spans="2:10">
      <c r="B132" s="54" t="s">
        <v>361</v>
      </c>
      <c r="C132" s="54" t="s">
        <v>348</v>
      </c>
      <c r="D132" s="55" t="s">
        <v>349</v>
      </c>
      <c r="E132" s="54">
        <v>0</v>
      </c>
      <c r="F132" s="54"/>
      <c r="G132" s="54"/>
      <c r="H132" s="54"/>
      <c r="I132" s="55" t="s">
        <v>299</v>
      </c>
      <c r="J132" s="55" t="s">
        <v>362</v>
      </c>
    </row>
    <row r="133" spans="2:10">
      <c r="B133" s="54"/>
      <c r="C133" s="54" t="s">
        <v>351</v>
      </c>
      <c r="D133" s="55" t="s">
        <v>349</v>
      </c>
      <c r="E133" s="54">
        <v>0</v>
      </c>
      <c r="F133" s="54"/>
      <c r="G133" s="54"/>
      <c r="H133" s="54"/>
      <c r="I133" s="55" t="s">
        <v>299</v>
      </c>
      <c r="J133" s="55" t="s">
        <v>356</v>
      </c>
    </row>
    <row r="134" spans="2:10">
      <c r="B134" s="54"/>
      <c r="C134" s="54"/>
      <c r="D134" s="55" t="s">
        <v>349</v>
      </c>
      <c r="E134" s="54">
        <v>0</v>
      </c>
      <c r="F134" s="54"/>
      <c r="G134" s="54"/>
      <c r="H134" s="54"/>
      <c r="I134" s="55" t="s">
        <v>299</v>
      </c>
      <c r="J134" s="55" t="s">
        <v>356</v>
      </c>
    </row>
    <row r="135" spans="2:10">
      <c r="B135" s="54"/>
      <c r="C135" s="54"/>
      <c r="D135" s="55" t="s">
        <v>349</v>
      </c>
      <c r="E135" s="54">
        <v>0.155</v>
      </c>
      <c r="F135" s="54">
        <v>0.2</v>
      </c>
      <c r="G135" s="54">
        <v>0.155</v>
      </c>
      <c r="H135" s="54">
        <v>4.4999999999999998E-2</v>
      </c>
      <c r="I135" s="55" t="s">
        <v>299</v>
      </c>
      <c r="J135" s="55" t="s">
        <v>363</v>
      </c>
    </row>
    <row r="136" spans="2:10">
      <c r="B136" s="54"/>
      <c r="C136" s="54"/>
      <c r="D136" s="55" t="s">
        <v>349</v>
      </c>
      <c r="E136" s="54">
        <v>9.0999999999999998E-2</v>
      </c>
      <c r="F136" s="54">
        <v>0.11700000000000001</v>
      </c>
      <c r="G136" s="54">
        <v>9.0999999999999998E-2</v>
      </c>
      <c r="H136" s="54">
        <v>2.5999999999999999E-2</v>
      </c>
      <c r="I136" s="55" t="s">
        <v>299</v>
      </c>
      <c r="J136" s="55" t="s">
        <v>363</v>
      </c>
    </row>
    <row r="137" spans="2:10">
      <c r="B137" s="54"/>
      <c r="C137" s="54"/>
      <c r="D137" s="55" t="s">
        <v>349</v>
      </c>
      <c r="E137" s="54">
        <v>0.08</v>
      </c>
      <c r="F137" s="54">
        <v>0.10199999999999999</v>
      </c>
      <c r="G137" s="54">
        <v>0.08</v>
      </c>
      <c r="H137" s="54">
        <v>2.1999999999999999E-2</v>
      </c>
      <c r="I137" s="55" t="s">
        <v>299</v>
      </c>
      <c r="J137" s="55" t="s">
        <v>363</v>
      </c>
    </row>
    <row r="138" spans="2:10">
      <c r="B138" s="54"/>
      <c r="C138" s="54"/>
      <c r="D138" s="55" t="s">
        <v>349</v>
      </c>
      <c r="E138" s="54">
        <v>7.2999999999999995E-2</v>
      </c>
      <c r="F138" s="54">
        <v>9.2999999999999999E-2</v>
      </c>
      <c r="G138" s="54">
        <v>7.2999999999999995E-2</v>
      </c>
      <c r="H138" s="54">
        <v>0.02</v>
      </c>
      <c r="I138" s="55" t="s">
        <v>299</v>
      </c>
      <c r="J138" s="55" t="s">
        <v>363</v>
      </c>
    </row>
    <row r="139" spans="2:10">
      <c r="B139" s="54"/>
      <c r="C139" s="54" t="s">
        <v>331</v>
      </c>
      <c r="D139" s="55" t="s">
        <v>349</v>
      </c>
      <c r="E139" s="54">
        <v>2.3E-2</v>
      </c>
      <c r="F139" s="54">
        <v>0.03</v>
      </c>
      <c r="G139" s="54">
        <v>2.3E-2</v>
      </c>
      <c r="H139" s="54">
        <v>7.0000000000000001E-3</v>
      </c>
      <c r="I139" s="55" t="s">
        <v>299</v>
      </c>
      <c r="J139" s="55" t="s">
        <v>364</v>
      </c>
    </row>
    <row r="140" spans="2:10">
      <c r="B140" s="54"/>
      <c r="C140" s="54"/>
      <c r="D140" s="55" t="s">
        <v>349</v>
      </c>
      <c r="E140" s="54">
        <v>0</v>
      </c>
      <c r="F140" s="54">
        <v>1.6E-2</v>
      </c>
      <c r="G140" s="54">
        <v>0</v>
      </c>
      <c r="H140" s="54">
        <v>1.6E-2</v>
      </c>
      <c r="I140" s="55" t="s">
        <v>299</v>
      </c>
      <c r="J140" s="55" t="s">
        <v>364</v>
      </c>
    </row>
    <row r="141" spans="2:10">
      <c r="B141" s="54"/>
      <c r="C141" s="54"/>
      <c r="D141" s="55" t="s">
        <v>349</v>
      </c>
      <c r="E141" s="54">
        <v>5.0000000000000001E-3</v>
      </c>
      <c r="F141" s="54">
        <v>1.9E-2</v>
      </c>
      <c r="G141" s="54">
        <v>5.0000000000000001E-3</v>
      </c>
      <c r="H141" s="54">
        <v>1.4E-2</v>
      </c>
      <c r="I141" s="55" t="s">
        <v>299</v>
      </c>
      <c r="J141" s="55" t="s">
        <v>353</v>
      </c>
    </row>
    <row r="142" spans="2:10">
      <c r="B142" s="54"/>
      <c r="C142" s="54" t="s">
        <v>354</v>
      </c>
      <c r="D142" s="55" t="s">
        <v>349</v>
      </c>
      <c r="E142" s="54">
        <v>3.5000000000000003E-2</v>
      </c>
      <c r="F142" s="54">
        <v>4.4999999999999998E-2</v>
      </c>
      <c r="G142" s="54">
        <v>3.5000000000000003E-2</v>
      </c>
      <c r="H142" s="54">
        <v>0.01</v>
      </c>
      <c r="I142" s="55" t="s">
        <v>299</v>
      </c>
      <c r="J142" s="55" t="s">
        <v>365</v>
      </c>
    </row>
    <row r="143" spans="2:10">
      <c r="B143" s="54"/>
      <c r="C143" s="54"/>
      <c r="D143" s="55" t="s">
        <v>366</v>
      </c>
      <c r="E143" s="54">
        <v>3.4000000000000002E-2</v>
      </c>
      <c r="F143" s="54">
        <v>4.3999999999999997E-2</v>
      </c>
      <c r="G143" s="54">
        <v>3.4000000000000002E-2</v>
      </c>
      <c r="H143" s="54">
        <v>0.01</v>
      </c>
      <c r="I143" s="55" t="s">
        <v>299</v>
      </c>
      <c r="J143" s="55" t="s">
        <v>365</v>
      </c>
    </row>
    <row r="144" spans="2:10">
      <c r="B144" s="54"/>
      <c r="C144" s="54"/>
      <c r="D144" s="55" t="s">
        <v>349</v>
      </c>
      <c r="E144" s="54">
        <v>1.7999999999999999E-2</v>
      </c>
      <c r="F144" s="54">
        <v>2.4E-2</v>
      </c>
      <c r="G144" s="54">
        <v>1.7999999999999999E-2</v>
      </c>
      <c r="H144" s="54">
        <v>6.0000000000000001E-3</v>
      </c>
      <c r="I144" s="55" t="s">
        <v>299</v>
      </c>
      <c r="J144" s="55" t="s">
        <v>365</v>
      </c>
    </row>
    <row r="145" spans="2:10">
      <c r="B145" s="54"/>
      <c r="C145" s="54"/>
      <c r="D145" s="55" t="s">
        <v>349</v>
      </c>
      <c r="E145" s="54">
        <v>1.2999999999999999E-2</v>
      </c>
      <c r="F145" s="54">
        <v>1.7000000000000001E-2</v>
      </c>
      <c r="G145" s="54">
        <v>1.2999999999999999E-2</v>
      </c>
      <c r="H145" s="54">
        <v>4.0000000000000001E-3</v>
      </c>
      <c r="I145" s="55" t="s">
        <v>299</v>
      </c>
      <c r="J145" s="55" t="s">
        <v>365</v>
      </c>
    </row>
    <row r="146" spans="2:10">
      <c r="B146" s="54"/>
      <c r="C146" s="54"/>
      <c r="D146" s="55" t="s">
        <v>349</v>
      </c>
      <c r="E146" s="54">
        <v>5.0000000000000001E-3</v>
      </c>
      <c r="F146" s="54">
        <v>1.9E-2</v>
      </c>
      <c r="G146" s="54">
        <v>5.0000000000000001E-3</v>
      </c>
      <c r="H146" s="54">
        <v>1.4E-2</v>
      </c>
      <c r="I146" s="55" t="s">
        <v>299</v>
      </c>
      <c r="J146" s="55" t="s">
        <v>353</v>
      </c>
    </row>
    <row r="147" spans="2:10">
      <c r="B147" s="54"/>
      <c r="C147" s="54" t="s">
        <v>358</v>
      </c>
      <c r="D147" s="55" t="s">
        <v>349</v>
      </c>
      <c r="E147" s="54">
        <v>0</v>
      </c>
      <c r="F147" s="54"/>
      <c r="G147" s="54"/>
      <c r="H147" s="54"/>
      <c r="I147" s="55" t="s">
        <v>299</v>
      </c>
      <c r="J147" s="55" t="s">
        <v>356</v>
      </c>
    </row>
    <row r="148" spans="2:10">
      <c r="B148" s="54"/>
      <c r="C148" s="54"/>
      <c r="D148" s="55" t="s">
        <v>349</v>
      </c>
      <c r="E148" s="54">
        <v>2.7E-2</v>
      </c>
      <c r="F148" s="54">
        <v>3.5000000000000003E-2</v>
      </c>
      <c r="G148" s="54">
        <v>2.7E-2</v>
      </c>
      <c r="H148" s="54">
        <v>8.0000000000000002E-3</v>
      </c>
      <c r="I148" s="55" t="s">
        <v>299</v>
      </c>
      <c r="J148" s="55" t="s">
        <v>367</v>
      </c>
    </row>
    <row r="149" spans="2:10">
      <c r="B149" s="54"/>
      <c r="C149" s="54"/>
      <c r="D149" s="55" t="s">
        <v>349</v>
      </c>
      <c r="E149" s="54">
        <v>1.6E-2</v>
      </c>
      <c r="F149" s="54">
        <v>2.1000000000000001E-2</v>
      </c>
      <c r="G149" s="54">
        <v>1.6E-2</v>
      </c>
      <c r="H149" s="54">
        <v>5.0000000000000001E-3</v>
      </c>
      <c r="I149" s="55" t="s">
        <v>299</v>
      </c>
      <c r="J149" s="55" t="s">
        <v>367</v>
      </c>
    </row>
    <row r="150" spans="2:10">
      <c r="B150" s="54"/>
      <c r="C150" s="54"/>
      <c r="D150" s="55" t="s">
        <v>349</v>
      </c>
      <c r="E150" s="54">
        <v>1.2E-2</v>
      </c>
      <c r="F150" s="54">
        <v>1.4999999999999999E-2</v>
      </c>
      <c r="G150" s="54">
        <v>1.2E-2</v>
      </c>
      <c r="H150" s="54">
        <v>3.0000000000000001E-3</v>
      </c>
      <c r="I150" s="55" t="s">
        <v>299</v>
      </c>
      <c r="J150" s="55" t="s">
        <v>367</v>
      </c>
    </row>
    <row r="151" spans="2:10">
      <c r="B151" s="54"/>
      <c r="C151" s="54"/>
      <c r="D151" s="55"/>
      <c r="E151" s="54">
        <v>0</v>
      </c>
      <c r="F151" s="54"/>
      <c r="G151" s="54"/>
      <c r="H151" s="54"/>
      <c r="I151" s="55"/>
      <c r="J151" s="55"/>
    </row>
    <row r="152" spans="2:10">
      <c r="B152" s="54" t="s">
        <v>102</v>
      </c>
      <c r="C152" s="54" t="s">
        <v>32</v>
      </c>
      <c r="D152" s="55" t="s">
        <v>37</v>
      </c>
      <c r="E152" s="54">
        <v>1810</v>
      </c>
      <c r="F152" s="54">
        <v>1810</v>
      </c>
      <c r="G152" s="54"/>
      <c r="H152" s="54"/>
      <c r="I152" s="55" t="s">
        <v>296</v>
      </c>
      <c r="J152" s="55" t="s">
        <v>368</v>
      </c>
    </row>
    <row r="153" spans="2:10">
      <c r="B153" s="54"/>
      <c r="C153" s="54" t="s">
        <v>224</v>
      </c>
      <c r="D153" s="55" t="s">
        <v>37</v>
      </c>
      <c r="E153" s="54">
        <v>1430</v>
      </c>
      <c r="F153" s="54">
        <v>1430</v>
      </c>
      <c r="G153" s="54"/>
      <c r="H153" s="54"/>
      <c r="I153" s="55" t="s">
        <v>296</v>
      </c>
      <c r="J153" s="55" t="s">
        <v>368</v>
      </c>
    </row>
    <row r="154" spans="2:10">
      <c r="B154" s="54"/>
      <c r="C154" s="54" t="s">
        <v>223</v>
      </c>
      <c r="D154" s="55" t="s">
        <v>37</v>
      </c>
      <c r="E154" s="54">
        <v>3500</v>
      </c>
      <c r="F154" s="54">
        <v>3500</v>
      </c>
      <c r="G154" s="54"/>
      <c r="H154" s="54"/>
      <c r="I154" s="55" t="s">
        <v>296</v>
      </c>
      <c r="J154" s="55" t="s">
        <v>368</v>
      </c>
    </row>
    <row r="155" spans="2:10">
      <c r="B155" s="54"/>
      <c r="C155" s="54" t="s">
        <v>225</v>
      </c>
      <c r="D155" s="55" t="s">
        <v>37</v>
      </c>
      <c r="E155" s="54">
        <v>4470</v>
      </c>
      <c r="F155" s="54">
        <v>4470</v>
      </c>
      <c r="G155" s="54"/>
      <c r="H155" s="54"/>
      <c r="I155" s="55" t="s">
        <v>296</v>
      </c>
      <c r="J155" s="55" t="s">
        <v>368</v>
      </c>
    </row>
    <row r="156" spans="2:10">
      <c r="B156" s="54"/>
      <c r="C156" s="54" t="s">
        <v>33</v>
      </c>
      <c r="D156" s="55" t="s">
        <v>37</v>
      </c>
      <c r="E156" s="54">
        <v>675</v>
      </c>
      <c r="F156" s="54">
        <v>675</v>
      </c>
      <c r="G156" s="54"/>
      <c r="H156" s="54"/>
      <c r="I156" s="55" t="s">
        <v>296</v>
      </c>
      <c r="J156" s="55" t="s">
        <v>368</v>
      </c>
    </row>
    <row r="157" spans="2:10">
      <c r="B157" s="54"/>
      <c r="C157" s="54" t="s">
        <v>227</v>
      </c>
      <c r="D157" s="55" t="s">
        <v>37</v>
      </c>
      <c r="E157" s="54">
        <v>3922</v>
      </c>
      <c r="F157" s="54">
        <v>3922</v>
      </c>
      <c r="G157" s="54"/>
      <c r="H157" s="54"/>
      <c r="I157" s="55" t="s">
        <v>296</v>
      </c>
      <c r="J157" s="55" t="s">
        <v>368</v>
      </c>
    </row>
    <row r="158" spans="2:10">
      <c r="B158" s="54"/>
      <c r="C158" s="54" t="s">
        <v>241</v>
      </c>
      <c r="D158" s="55" t="s">
        <v>37</v>
      </c>
      <c r="E158" s="54">
        <v>3985</v>
      </c>
      <c r="F158" s="54">
        <v>3985</v>
      </c>
      <c r="G158" s="54"/>
      <c r="H158" s="54"/>
      <c r="I158" s="55" t="s">
        <v>296</v>
      </c>
      <c r="J158" s="55" t="s">
        <v>368</v>
      </c>
    </row>
    <row r="159" spans="2:10">
      <c r="B159" s="54"/>
      <c r="C159" s="54" t="s">
        <v>229</v>
      </c>
      <c r="D159" s="55" t="s">
        <v>37</v>
      </c>
      <c r="E159" s="54">
        <v>1774</v>
      </c>
      <c r="F159" s="54">
        <v>1774</v>
      </c>
      <c r="G159" s="54"/>
      <c r="H159" s="54"/>
      <c r="I159" s="55" t="s">
        <v>296</v>
      </c>
      <c r="J159" s="55" t="s">
        <v>368</v>
      </c>
    </row>
    <row r="160" spans="2:10">
      <c r="B160" s="54"/>
      <c r="C160" s="54" t="s">
        <v>231</v>
      </c>
      <c r="D160" s="55" t="s">
        <v>37</v>
      </c>
      <c r="E160" s="54">
        <v>2088</v>
      </c>
      <c r="F160" s="54">
        <v>2088</v>
      </c>
      <c r="G160" s="54"/>
      <c r="H160" s="54"/>
      <c r="I160" s="55" t="s">
        <v>296</v>
      </c>
      <c r="J160" s="55" t="s">
        <v>368</v>
      </c>
    </row>
    <row r="161" spans="2:10">
      <c r="B161" s="54"/>
      <c r="C161" s="54" t="s">
        <v>232</v>
      </c>
      <c r="D161" s="55" t="s">
        <v>37</v>
      </c>
      <c r="E161" s="54">
        <v>2346</v>
      </c>
      <c r="F161" s="54">
        <v>2346</v>
      </c>
      <c r="G161" s="54"/>
      <c r="H161" s="54"/>
      <c r="I161" s="55" t="s">
        <v>377</v>
      </c>
      <c r="J161" s="55" t="s">
        <v>368</v>
      </c>
    </row>
    <row r="162" spans="2:10">
      <c r="B162" s="54"/>
      <c r="C162" s="54" t="s">
        <v>233</v>
      </c>
      <c r="D162" s="55" t="s">
        <v>37</v>
      </c>
      <c r="E162" s="54">
        <v>2729</v>
      </c>
      <c r="F162" s="54">
        <v>2729</v>
      </c>
      <c r="G162" s="54"/>
      <c r="H162" s="54"/>
      <c r="I162" s="55" t="s">
        <v>296</v>
      </c>
      <c r="J162" s="55" t="s">
        <v>368</v>
      </c>
    </row>
    <row r="163" spans="2:10">
      <c r="B163" s="54"/>
      <c r="C163" s="54" t="s">
        <v>220</v>
      </c>
      <c r="D163" s="55" t="s">
        <v>37</v>
      </c>
      <c r="E163" s="54">
        <v>4</v>
      </c>
      <c r="F163" s="54">
        <v>4</v>
      </c>
      <c r="G163" s="54"/>
      <c r="H163" s="54"/>
      <c r="I163" s="55" t="s">
        <v>370</v>
      </c>
      <c r="J163" s="55"/>
    </row>
    <row r="164" spans="2:10">
      <c r="B164" s="54"/>
      <c r="C164" s="54" t="s">
        <v>221</v>
      </c>
      <c r="D164" s="55" t="s">
        <v>37</v>
      </c>
      <c r="E164" s="54">
        <v>1</v>
      </c>
      <c r="F164" s="54">
        <v>1</v>
      </c>
      <c r="G164" s="54"/>
      <c r="H164" s="54"/>
      <c r="I164" s="55" t="s">
        <v>370</v>
      </c>
      <c r="J164" s="55"/>
    </row>
    <row r="165" spans="2:10">
      <c r="B165" s="54"/>
      <c r="C165" s="54" t="s">
        <v>237</v>
      </c>
      <c r="D165" s="55" t="s">
        <v>37</v>
      </c>
      <c r="E165" s="54">
        <v>1397</v>
      </c>
      <c r="F165" s="54">
        <v>1397</v>
      </c>
      <c r="G165" s="54"/>
      <c r="H165" s="54"/>
      <c r="I165" s="55" t="s">
        <v>370</v>
      </c>
      <c r="J165" s="55"/>
    </row>
    <row r="166" spans="2:10">
      <c r="B166" s="54"/>
      <c r="C166" s="54" t="s">
        <v>238</v>
      </c>
      <c r="D166" s="55" t="s">
        <v>37</v>
      </c>
      <c r="E166" s="54">
        <v>601</v>
      </c>
      <c r="F166" s="54">
        <v>601</v>
      </c>
      <c r="G166" s="54"/>
      <c r="H166" s="54"/>
      <c r="I166" s="55" t="s">
        <v>370</v>
      </c>
      <c r="J166" s="55"/>
    </row>
    <row r="167" spans="2:10">
      <c r="B167" s="54"/>
      <c r="C167" s="54" t="s">
        <v>240</v>
      </c>
      <c r="D167" s="55" t="s">
        <v>37</v>
      </c>
      <c r="E167" s="54">
        <v>698</v>
      </c>
      <c r="F167" s="54">
        <v>698</v>
      </c>
      <c r="G167" s="54"/>
      <c r="H167" s="54"/>
      <c r="I167" s="55" t="s">
        <v>370</v>
      </c>
      <c r="J167" s="55"/>
    </row>
    <row r="168" spans="2:10">
      <c r="B168" s="54"/>
      <c r="C168" s="54" t="s">
        <v>242</v>
      </c>
      <c r="D168" s="55" t="s">
        <v>37</v>
      </c>
      <c r="E168" s="54">
        <v>631</v>
      </c>
      <c r="F168" s="54">
        <v>631</v>
      </c>
      <c r="G168" s="54"/>
      <c r="H168" s="54"/>
      <c r="I168" s="55" t="s">
        <v>370</v>
      </c>
      <c r="J168" s="55"/>
    </row>
    <row r="169" spans="2:10">
      <c r="B169" s="54"/>
      <c r="C169" s="54" t="s">
        <v>244</v>
      </c>
      <c r="D169" s="55" t="s">
        <v>37</v>
      </c>
      <c r="E169" s="54">
        <v>3</v>
      </c>
      <c r="F169" s="54">
        <v>3</v>
      </c>
      <c r="G169" s="54"/>
      <c r="H169" s="54"/>
      <c r="I169" s="55" t="s">
        <v>369</v>
      </c>
      <c r="J169" s="55"/>
    </row>
    <row r="170" spans="2:10">
      <c r="B170" s="54"/>
      <c r="C170" s="54" t="s">
        <v>246</v>
      </c>
      <c r="D170" s="55" t="s">
        <v>37</v>
      </c>
      <c r="E170" s="54">
        <v>3</v>
      </c>
      <c r="F170" s="54">
        <v>3</v>
      </c>
      <c r="G170" s="54"/>
      <c r="H170" s="54"/>
      <c r="I170" s="55" t="s">
        <v>369</v>
      </c>
      <c r="J170" s="55"/>
    </row>
    <row r="171" spans="2:10">
      <c r="B171" s="54"/>
      <c r="C171" s="54" t="s">
        <v>249</v>
      </c>
      <c r="D171" s="55" t="s">
        <v>37</v>
      </c>
      <c r="E171" s="54">
        <v>1</v>
      </c>
      <c r="F171" s="54">
        <v>1</v>
      </c>
      <c r="G171" s="54"/>
      <c r="H171" s="54"/>
      <c r="I171" s="55" t="s">
        <v>370</v>
      </c>
      <c r="J171" s="55"/>
    </row>
    <row r="172" spans="2:10">
      <c r="B172" s="54"/>
      <c r="C172" s="54" t="s">
        <v>34</v>
      </c>
      <c r="D172" s="55" t="s">
        <v>37</v>
      </c>
      <c r="E172" s="54">
        <v>28</v>
      </c>
      <c r="F172" s="54">
        <v>28</v>
      </c>
      <c r="G172" s="54"/>
      <c r="H172" s="54"/>
      <c r="I172" s="55" t="s">
        <v>369</v>
      </c>
      <c r="J172" s="55"/>
    </row>
    <row r="173" spans="2:10">
      <c r="B173" s="54"/>
      <c r="C173" s="54" t="s">
        <v>250</v>
      </c>
      <c r="D173" s="55" t="s">
        <v>37</v>
      </c>
      <c r="E173" s="54">
        <v>265</v>
      </c>
      <c r="F173" s="54">
        <v>265</v>
      </c>
      <c r="G173" s="54"/>
      <c r="H173" s="54"/>
      <c r="I173" s="55" t="s">
        <v>369</v>
      </c>
      <c r="J173" s="55"/>
    </row>
    <row r="174" spans="2:10">
      <c r="B174" s="54"/>
      <c r="C174" s="54"/>
      <c r="D174" s="55"/>
      <c r="E174" s="54"/>
      <c r="F174" s="54"/>
      <c r="G174" s="54"/>
      <c r="H174" s="54"/>
      <c r="I174" s="55"/>
      <c r="J174" s="55"/>
    </row>
    <row r="175" spans="2:10">
      <c r="B175" s="54"/>
      <c r="C175" s="54"/>
      <c r="D175" s="55"/>
      <c r="E175" s="54"/>
      <c r="F175" s="54"/>
      <c r="G175" s="54"/>
      <c r="H175" s="54"/>
      <c r="I175" s="55"/>
      <c r="J175" s="55"/>
    </row>
    <row r="176" spans="2:10">
      <c r="B176" s="54"/>
      <c r="C176" s="54"/>
      <c r="D176" s="55"/>
      <c r="E176" s="54"/>
      <c r="F176" s="54"/>
      <c r="G176" s="54"/>
      <c r="H176" s="54"/>
      <c r="I176" s="55"/>
      <c r="J176" s="55"/>
    </row>
    <row r="177" spans="2:10">
      <c r="B177" s="54"/>
      <c r="C177" s="54"/>
      <c r="D177" s="55"/>
      <c r="E177" s="54"/>
      <c r="F177" s="54"/>
      <c r="G177" s="54"/>
      <c r="H177" s="54"/>
      <c r="I177" s="55"/>
      <c r="J177" s="55"/>
    </row>
    <row r="178" spans="2:10">
      <c r="B178" s="54"/>
      <c r="C178" s="54"/>
      <c r="D178" s="55"/>
      <c r="E178" s="54"/>
      <c r="F178" s="54"/>
      <c r="G178" s="54"/>
      <c r="H178" s="54"/>
      <c r="I178" s="55"/>
      <c r="J178" s="55"/>
    </row>
    <row r="179" spans="2:10">
      <c r="B179" s="54"/>
      <c r="C179" s="54"/>
      <c r="D179" s="55"/>
      <c r="E179" s="54"/>
      <c r="F179" s="54"/>
      <c r="G179" s="54"/>
      <c r="H179" s="54"/>
      <c r="I179" s="55"/>
      <c r="J179" s="55"/>
    </row>
    <row r="180" spans="2:10">
      <c r="B180" s="54"/>
      <c r="C180" s="54"/>
      <c r="D180" s="55"/>
      <c r="E180" s="54"/>
      <c r="F180" s="54"/>
      <c r="G180" s="54"/>
      <c r="H180" s="54"/>
      <c r="I180" s="55"/>
      <c r="J180" s="55"/>
    </row>
    <row r="181" spans="2:10">
      <c r="B181" s="54"/>
      <c r="C181" s="54"/>
      <c r="D181" s="55"/>
      <c r="E181" s="54"/>
      <c r="F181" s="54"/>
      <c r="G181" s="54"/>
      <c r="H181" s="54"/>
      <c r="I181" s="55"/>
      <c r="J181" s="55"/>
    </row>
    <row r="182" spans="2:10">
      <c r="B182" s="54"/>
      <c r="C182" s="54"/>
      <c r="D182" s="55"/>
      <c r="E182" s="54"/>
      <c r="F182" s="54"/>
      <c r="G182" s="54"/>
      <c r="H182" s="54"/>
      <c r="I182" s="55"/>
      <c r="J182" s="55"/>
    </row>
    <row r="183" spans="2:10">
      <c r="B183" s="54"/>
      <c r="C183" s="54"/>
      <c r="D183" s="55"/>
      <c r="E183" s="54"/>
      <c r="F183" s="54"/>
      <c r="G183" s="54"/>
      <c r="H183" s="54"/>
      <c r="I183" s="55"/>
      <c r="J183" s="55"/>
    </row>
    <row r="184" spans="2:10">
      <c r="B184" s="54"/>
      <c r="C184" s="54"/>
      <c r="D184" s="55"/>
      <c r="E184" s="54"/>
      <c r="F184" s="54"/>
      <c r="G184" s="54"/>
      <c r="H184" s="54"/>
      <c r="I184" s="55"/>
      <c r="J184" s="55"/>
    </row>
    <row r="185" spans="2:10">
      <c r="B185" s="54"/>
      <c r="C185" s="54"/>
      <c r="D185" s="55"/>
      <c r="E185" s="54"/>
      <c r="F185" s="54"/>
      <c r="G185" s="54"/>
      <c r="H185" s="54"/>
      <c r="I185" s="55"/>
      <c r="J185" s="55"/>
    </row>
    <row r="186" spans="2:10">
      <c r="B186" s="54"/>
      <c r="C186" s="54"/>
      <c r="D186" s="55"/>
      <c r="E186" s="54"/>
      <c r="F186" s="54"/>
      <c r="G186" s="54"/>
      <c r="H186" s="54"/>
      <c r="I186" s="55"/>
      <c r="J186" s="55"/>
    </row>
    <row r="187" spans="2:10">
      <c r="B187" s="54"/>
      <c r="C187" s="54"/>
      <c r="D187" s="55"/>
      <c r="E187" s="54"/>
      <c r="F187" s="54"/>
      <c r="G187" s="54"/>
      <c r="H187" s="54"/>
      <c r="I187" s="55"/>
      <c r="J187" s="55"/>
    </row>
    <row r="188" spans="2:10">
      <c r="B188" s="54"/>
      <c r="C188" s="54"/>
      <c r="D188" s="55"/>
      <c r="E188" s="54"/>
      <c r="F188" s="54"/>
      <c r="G188" s="54"/>
      <c r="H188" s="54"/>
      <c r="I188" s="55"/>
      <c r="J188" s="55"/>
    </row>
    <row r="189" spans="2:10">
      <c r="B189" s="54"/>
      <c r="C189" s="54"/>
      <c r="D189" s="55"/>
      <c r="E189" s="54"/>
      <c r="F189" s="54"/>
      <c r="G189" s="54"/>
      <c r="H189" s="54"/>
      <c r="I189" s="55"/>
      <c r="J189" s="55"/>
    </row>
    <row r="190" spans="2:10">
      <c r="B190" s="54"/>
      <c r="C190" s="54"/>
      <c r="D190" s="55"/>
      <c r="E190" s="54"/>
      <c r="F190" s="54"/>
      <c r="G190" s="54"/>
      <c r="H190" s="54"/>
      <c r="I190" s="55"/>
      <c r="J190" s="55"/>
    </row>
    <row r="191" spans="2:10">
      <c r="B191" s="54"/>
      <c r="C191" s="54"/>
      <c r="D191" s="55"/>
      <c r="E191" s="54"/>
      <c r="F191" s="54"/>
      <c r="G191" s="54"/>
      <c r="H191" s="54"/>
      <c r="I191" s="55"/>
      <c r="J191" s="55"/>
    </row>
    <row r="192" spans="2:10">
      <c r="B192" s="54"/>
      <c r="C192" s="54"/>
      <c r="D192" s="55"/>
      <c r="E192" s="54"/>
      <c r="F192" s="54"/>
      <c r="G192" s="54"/>
      <c r="H192" s="54"/>
      <c r="I192" s="55"/>
      <c r="J192" s="55"/>
    </row>
    <row r="193" spans="2:12">
      <c r="B193" s="54"/>
      <c r="C193" s="54"/>
      <c r="D193" s="55"/>
      <c r="E193" s="54"/>
      <c r="F193" s="54"/>
      <c r="G193" s="54"/>
      <c r="H193" s="54"/>
      <c r="I193" s="55"/>
      <c r="J193" s="55"/>
    </row>
    <row r="194" spans="2:12">
      <c r="B194" s="54"/>
      <c r="C194" s="54"/>
      <c r="D194" s="55"/>
      <c r="E194" s="54"/>
      <c r="F194" s="54"/>
      <c r="G194" s="54"/>
      <c r="H194" s="54"/>
      <c r="I194" s="55"/>
      <c r="J194" s="55"/>
    </row>
    <row r="195" spans="2:12">
      <c r="B195" s="54"/>
      <c r="C195" s="54"/>
      <c r="D195" s="55"/>
      <c r="E195" s="54"/>
      <c r="F195" s="54"/>
      <c r="G195" s="54"/>
      <c r="H195" s="54"/>
      <c r="I195" s="55"/>
      <c r="J195" s="55"/>
    </row>
    <row r="196" spans="2:12">
      <c r="B196" s="54"/>
      <c r="C196" s="54"/>
      <c r="D196" s="55"/>
      <c r="E196" s="54"/>
      <c r="F196" s="54"/>
      <c r="G196" s="54"/>
      <c r="H196" s="54"/>
      <c r="I196" s="55"/>
      <c r="J196" s="55"/>
    </row>
    <row r="197" spans="2:12">
      <c r="B197" s="54"/>
      <c r="C197" s="54"/>
      <c r="D197" s="55"/>
      <c r="E197" s="54"/>
      <c r="F197" s="54"/>
      <c r="G197" s="54"/>
      <c r="H197" s="54"/>
      <c r="I197" s="55"/>
      <c r="J197" s="55"/>
    </row>
    <row r="198" spans="2:12">
      <c r="B198" s="54"/>
      <c r="C198" s="54"/>
      <c r="D198" s="55"/>
      <c r="E198" s="54"/>
      <c r="F198" s="54"/>
      <c r="G198" s="54"/>
      <c r="H198" s="54"/>
      <c r="I198" s="55"/>
      <c r="J198" s="55"/>
    </row>
    <row r="199" spans="2:12">
      <c r="D199" s="2"/>
      <c r="I199" s="2"/>
      <c r="J199" s="2"/>
    </row>
    <row r="200" spans="2:12">
      <c r="D200" s="2"/>
      <c r="I200" s="2"/>
      <c r="J200" s="2"/>
    </row>
    <row r="201" spans="2:12">
      <c r="D201" s="2"/>
      <c r="I201" s="2"/>
      <c r="J201" s="2"/>
    </row>
    <row r="202" spans="2:12">
      <c r="D202" s="2"/>
      <c r="I202" s="2"/>
      <c r="J202" s="2"/>
    </row>
    <row r="203" spans="2:12">
      <c r="D203" s="2"/>
      <c r="I203" s="2"/>
      <c r="J203" s="2"/>
    </row>
    <row r="204" spans="2:12">
      <c r="D204" s="2"/>
      <c r="I204" s="2"/>
      <c r="J204" s="2"/>
    </row>
    <row r="205" spans="2:12">
      <c r="D205" s="2"/>
      <c r="I205" s="2"/>
      <c r="J205" s="2"/>
    </row>
    <row r="206" spans="2:12" ht="18.75">
      <c r="C206" s="9" t="s">
        <v>109</v>
      </c>
      <c r="D206" s="10"/>
      <c r="E206" s="5"/>
      <c r="F206" s="5"/>
      <c r="G206" s="5"/>
      <c r="H206" s="5"/>
      <c r="I206" s="10"/>
      <c r="J206" s="10"/>
      <c r="K206" s="5"/>
      <c r="L206" s="5"/>
    </row>
    <row r="207" spans="2:12" ht="18.75">
      <c r="C207" s="11" t="s">
        <v>112</v>
      </c>
      <c r="D207" s="12"/>
      <c r="E207" s="12"/>
      <c r="F207" s="12"/>
      <c r="G207" s="11" t="s">
        <v>113</v>
      </c>
      <c r="H207" s="12"/>
      <c r="I207" s="12"/>
      <c r="J207" s="12"/>
      <c r="K207" s="11" t="s">
        <v>114</v>
      </c>
      <c r="L207" s="5"/>
    </row>
    <row r="208" spans="2:12" ht="18.75">
      <c r="C208" s="12" t="s">
        <v>24</v>
      </c>
      <c r="D208" s="12"/>
      <c r="E208" s="12">
        <v>1</v>
      </c>
      <c r="F208" s="12" t="s">
        <v>117</v>
      </c>
      <c r="G208" s="13" t="s">
        <v>118</v>
      </c>
      <c r="H208" s="12">
        <v>3.6</v>
      </c>
      <c r="I208" s="12" t="s">
        <v>119</v>
      </c>
      <c r="J208" s="12"/>
      <c r="K208" s="12"/>
      <c r="L208" s="5"/>
    </row>
    <row r="209" spans="3:12" ht="18.75">
      <c r="C209" s="12"/>
      <c r="D209" s="12"/>
      <c r="E209" s="12"/>
      <c r="F209" s="12"/>
      <c r="G209" s="12"/>
      <c r="H209" s="12"/>
      <c r="I209" s="12"/>
      <c r="J209" s="12"/>
      <c r="K209" s="12"/>
      <c r="L209" s="5"/>
    </row>
    <row r="210" spans="3:12" ht="18.75">
      <c r="C210" s="12" t="s">
        <v>121</v>
      </c>
      <c r="D210" s="12"/>
      <c r="E210" s="12">
        <v>1</v>
      </c>
      <c r="F210" s="12" t="s">
        <v>122</v>
      </c>
      <c r="G210" s="13" t="s">
        <v>118</v>
      </c>
      <c r="H210" s="16">
        <f>3.785*H211</f>
        <v>136.26</v>
      </c>
      <c r="I210" s="12" t="s">
        <v>119</v>
      </c>
      <c r="J210" s="12"/>
      <c r="K210" s="12"/>
      <c r="L210" s="5"/>
    </row>
    <row r="211" spans="3:12" ht="18.75">
      <c r="C211" s="12"/>
      <c r="D211" s="12"/>
      <c r="E211" s="12">
        <v>1</v>
      </c>
      <c r="F211" s="12" t="s">
        <v>123</v>
      </c>
      <c r="G211" s="13" t="s">
        <v>118</v>
      </c>
      <c r="H211" s="12">
        <v>36</v>
      </c>
      <c r="I211" s="12" t="s">
        <v>119</v>
      </c>
      <c r="J211" s="12"/>
      <c r="K211" s="12"/>
      <c r="L211" s="5"/>
    </row>
    <row r="212" spans="3:12" ht="18.75">
      <c r="C212" s="12"/>
      <c r="D212" s="12"/>
      <c r="E212" s="12">
        <v>1</v>
      </c>
      <c r="F212" s="12" t="s">
        <v>37</v>
      </c>
      <c r="G212" s="13" t="s">
        <v>118</v>
      </c>
      <c r="H212" s="12">
        <v>42.8</v>
      </c>
      <c r="I212" s="12" t="s">
        <v>119</v>
      </c>
      <c r="J212" s="12"/>
      <c r="K212" s="12"/>
      <c r="L212" s="5"/>
    </row>
    <row r="213" spans="3:12" ht="18.75">
      <c r="C213" s="12"/>
      <c r="D213" s="12"/>
      <c r="E213" s="12">
        <v>1</v>
      </c>
      <c r="F213" s="12" t="s">
        <v>123</v>
      </c>
      <c r="G213" s="14" t="s">
        <v>118</v>
      </c>
      <c r="H213" s="12">
        <v>0.84</v>
      </c>
      <c r="I213" s="12" t="s">
        <v>37</v>
      </c>
      <c r="J213" s="12"/>
      <c r="K213" s="12"/>
      <c r="L213" s="5"/>
    </row>
    <row r="214" spans="3:12" ht="18.75">
      <c r="C214" s="12"/>
      <c r="D214" s="12"/>
      <c r="E214" s="12"/>
      <c r="F214" s="12"/>
      <c r="G214" s="12"/>
      <c r="H214" s="12"/>
      <c r="I214" s="12"/>
      <c r="J214" s="12"/>
      <c r="K214" s="12"/>
      <c r="L214" s="5"/>
    </row>
    <row r="215" spans="3:12" ht="18.75">
      <c r="C215" s="12" t="s">
        <v>125</v>
      </c>
      <c r="D215" s="12"/>
      <c r="E215" s="12">
        <v>1</v>
      </c>
      <c r="F215" s="12" t="s">
        <v>122</v>
      </c>
      <c r="G215" s="13" t="s">
        <v>118</v>
      </c>
      <c r="H215" s="16">
        <f>3.785*H216</f>
        <v>137.3955</v>
      </c>
      <c r="I215" s="12" t="s">
        <v>119</v>
      </c>
      <c r="J215" s="2"/>
      <c r="L215" s="5"/>
    </row>
    <row r="216" spans="3:12" ht="18.75">
      <c r="D216" s="12"/>
      <c r="E216" s="12">
        <v>1</v>
      </c>
      <c r="F216" s="12" t="s">
        <v>123</v>
      </c>
      <c r="G216" s="13" t="s">
        <v>118</v>
      </c>
      <c r="H216" s="12">
        <v>36.299999999999997</v>
      </c>
      <c r="I216" s="12" t="s">
        <v>119</v>
      </c>
      <c r="J216" s="2"/>
      <c r="L216" s="5"/>
    </row>
    <row r="217" spans="3:12" ht="18.75">
      <c r="C217" s="12"/>
      <c r="D217" s="12"/>
      <c r="E217" s="12">
        <v>1</v>
      </c>
      <c r="F217" s="12" t="s">
        <v>37</v>
      </c>
      <c r="G217" s="13" t="s">
        <v>118</v>
      </c>
      <c r="H217" s="12">
        <v>43.2</v>
      </c>
      <c r="I217" s="12" t="s">
        <v>119</v>
      </c>
      <c r="J217" s="2"/>
      <c r="L217" s="5"/>
    </row>
    <row r="218" spans="3:12" ht="18.75">
      <c r="C218" s="12"/>
      <c r="D218" s="12"/>
      <c r="E218" s="12">
        <v>1</v>
      </c>
      <c r="F218" s="12" t="s">
        <v>123</v>
      </c>
      <c r="G218" s="14" t="s">
        <v>118</v>
      </c>
      <c r="H218" s="12">
        <v>0.84</v>
      </c>
      <c r="I218" s="12" t="s">
        <v>37</v>
      </c>
      <c r="J218" s="2"/>
      <c r="L218" s="5"/>
    </row>
    <row r="219" spans="3:12" ht="18.75">
      <c r="D219" s="2"/>
      <c r="I219" s="2"/>
      <c r="J219" s="2"/>
      <c r="L219" s="5"/>
    </row>
    <row r="220" spans="3:12" ht="18.75">
      <c r="C220" s="5" t="s">
        <v>126</v>
      </c>
      <c r="D220" s="12"/>
      <c r="E220" s="12">
        <v>1</v>
      </c>
      <c r="F220" s="12" t="s">
        <v>122</v>
      </c>
      <c r="G220" s="13" t="s">
        <v>118</v>
      </c>
      <c r="H220" s="16">
        <f>3.785*H221</f>
        <v>131.71799999999999</v>
      </c>
      <c r="I220" s="12" t="s">
        <v>119</v>
      </c>
      <c r="J220" s="2"/>
      <c r="L220" s="5"/>
    </row>
    <row r="221" spans="3:12" ht="18.75">
      <c r="D221" s="12"/>
      <c r="E221" s="12">
        <v>1</v>
      </c>
      <c r="F221" s="12" t="s">
        <v>123</v>
      </c>
      <c r="G221" s="13" t="s">
        <v>118</v>
      </c>
      <c r="H221" s="12">
        <v>34.799999999999997</v>
      </c>
      <c r="I221" s="12" t="s">
        <v>119</v>
      </c>
      <c r="J221" s="2"/>
      <c r="L221" s="5"/>
    </row>
    <row r="222" spans="3:12" ht="18.75">
      <c r="C222" s="12"/>
      <c r="D222" s="12"/>
      <c r="E222" s="12">
        <v>1</v>
      </c>
      <c r="F222" s="12" t="s">
        <v>37</v>
      </c>
      <c r="G222" s="13" t="s">
        <v>118</v>
      </c>
      <c r="H222" s="12">
        <v>44</v>
      </c>
      <c r="I222" s="12" t="s">
        <v>119</v>
      </c>
      <c r="J222" s="2"/>
      <c r="L222" s="5"/>
    </row>
    <row r="223" spans="3:12" ht="18.75">
      <c r="C223" s="12"/>
      <c r="D223" s="12"/>
      <c r="E223" s="12">
        <v>1</v>
      </c>
      <c r="F223" s="12" t="s">
        <v>123</v>
      </c>
      <c r="G223" s="14" t="s">
        <v>118</v>
      </c>
      <c r="H223" s="12">
        <v>0.79</v>
      </c>
      <c r="I223" s="12" t="s">
        <v>37</v>
      </c>
      <c r="J223" s="2"/>
      <c r="L223" s="5"/>
    </row>
    <row r="224" spans="3:12" ht="18.75">
      <c r="D224" s="2"/>
      <c r="I224" s="2"/>
      <c r="J224" s="2"/>
      <c r="L224" s="5"/>
    </row>
    <row r="225" spans="3:12" ht="18.75">
      <c r="C225" s="5" t="s">
        <v>127</v>
      </c>
      <c r="D225" s="12"/>
      <c r="E225" s="12">
        <v>1</v>
      </c>
      <c r="F225" s="12" t="s">
        <v>122</v>
      </c>
      <c r="G225" s="13" t="s">
        <v>118</v>
      </c>
      <c r="H225" s="16">
        <f>3.785*H226</f>
        <v>124.905</v>
      </c>
      <c r="I225" s="12" t="s">
        <v>119</v>
      </c>
      <c r="J225" s="2"/>
      <c r="L225" s="5"/>
    </row>
    <row r="226" spans="3:12" ht="18.75">
      <c r="D226" s="12"/>
      <c r="E226" s="12">
        <v>1</v>
      </c>
      <c r="F226" s="12" t="s">
        <v>123</v>
      </c>
      <c r="G226" s="13" t="s">
        <v>118</v>
      </c>
      <c r="H226" s="12">
        <v>33</v>
      </c>
      <c r="I226" s="12" t="s">
        <v>119</v>
      </c>
      <c r="J226" s="2"/>
      <c r="L226" s="5"/>
    </row>
    <row r="227" spans="3:12" ht="18.75">
      <c r="C227" s="12"/>
      <c r="D227" s="12"/>
      <c r="E227" s="12">
        <v>1</v>
      </c>
      <c r="F227" s="12" t="s">
        <v>37</v>
      </c>
      <c r="G227" s="13" t="s">
        <v>118</v>
      </c>
      <c r="H227" s="12">
        <v>37.5</v>
      </c>
      <c r="I227" s="12" t="s">
        <v>119</v>
      </c>
      <c r="J227" s="2"/>
      <c r="L227" s="5"/>
    </row>
    <row r="228" spans="3:12" ht="18.75">
      <c r="C228" s="12"/>
      <c r="D228" s="12"/>
      <c r="E228" s="12">
        <v>1</v>
      </c>
      <c r="F228" s="12" t="s">
        <v>123</v>
      </c>
      <c r="G228" s="14" t="s">
        <v>118</v>
      </c>
      <c r="H228" s="12">
        <v>0.88</v>
      </c>
      <c r="I228" s="12" t="s">
        <v>37</v>
      </c>
      <c r="J228" s="2"/>
      <c r="L228" s="5"/>
    </row>
    <row r="229" spans="3:12" ht="18.75">
      <c r="D229" s="2"/>
      <c r="I229" s="2"/>
      <c r="J229" s="2"/>
      <c r="L229" s="5"/>
    </row>
    <row r="230" spans="3:12" ht="18.75">
      <c r="C230" s="5" t="s">
        <v>371</v>
      </c>
      <c r="D230" s="12"/>
      <c r="E230" s="12">
        <v>1</v>
      </c>
      <c r="F230" s="12" t="s">
        <v>122</v>
      </c>
      <c r="G230" s="13" t="s">
        <v>118</v>
      </c>
      <c r="H230" s="16">
        <f>3.785*H231</f>
        <v>129.82550000000001</v>
      </c>
      <c r="I230" s="12" t="s">
        <v>119</v>
      </c>
      <c r="J230" s="2"/>
      <c r="L230" s="5"/>
    </row>
    <row r="231" spans="3:12" ht="18.75">
      <c r="D231" s="12"/>
      <c r="E231" s="12">
        <v>1</v>
      </c>
      <c r="F231" s="12" t="s">
        <v>123</v>
      </c>
      <c r="G231" s="13" t="s">
        <v>118</v>
      </c>
      <c r="H231" s="12">
        <v>34.299999999999997</v>
      </c>
      <c r="I231" s="12" t="s">
        <v>119</v>
      </c>
      <c r="J231" s="2"/>
      <c r="L231" s="5"/>
    </row>
    <row r="232" spans="3:12" ht="18.75">
      <c r="C232" s="12"/>
      <c r="D232" s="12"/>
      <c r="E232" s="12">
        <v>1</v>
      </c>
      <c r="F232" s="12" t="s">
        <v>37</v>
      </c>
      <c r="G232" s="13" t="s">
        <v>118</v>
      </c>
      <c r="H232" s="12">
        <v>44</v>
      </c>
      <c r="I232" s="12" t="s">
        <v>119</v>
      </c>
      <c r="J232" s="2"/>
      <c r="L232" s="5"/>
    </row>
    <row r="233" spans="3:12" ht="18.75">
      <c r="C233" s="12"/>
      <c r="D233" s="12"/>
      <c r="E233" s="12">
        <v>1</v>
      </c>
      <c r="F233" s="12" t="s">
        <v>123</v>
      </c>
      <c r="G233" s="14" t="s">
        <v>118</v>
      </c>
      <c r="H233" s="12">
        <v>0.78</v>
      </c>
      <c r="I233" s="12" t="s">
        <v>37</v>
      </c>
      <c r="J233" s="2"/>
      <c r="L233" s="5"/>
    </row>
    <row r="234" spans="3:12" ht="18.75">
      <c r="D234" s="2"/>
      <c r="I234" s="2"/>
      <c r="J234" s="2"/>
      <c r="L234" s="5"/>
    </row>
    <row r="235" spans="3:12" ht="18.75">
      <c r="C235" s="12" t="s">
        <v>372</v>
      </c>
      <c r="D235" s="12"/>
      <c r="E235" s="12">
        <v>1</v>
      </c>
      <c r="F235" s="12" t="s">
        <v>122</v>
      </c>
      <c r="G235" s="13" t="s">
        <v>118</v>
      </c>
      <c r="H235" s="16">
        <f>3.785*H236</f>
        <v>118.849</v>
      </c>
      <c r="I235" s="12" t="s">
        <v>119</v>
      </c>
      <c r="J235" s="12"/>
      <c r="K235" s="12"/>
      <c r="L235" s="5"/>
    </row>
    <row r="236" spans="3:12" ht="18.75">
      <c r="C236" s="12"/>
      <c r="D236" s="12"/>
      <c r="E236" s="12">
        <v>1</v>
      </c>
      <c r="F236" s="12" t="s">
        <v>123</v>
      </c>
      <c r="G236" s="13" t="s">
        <v>118</v>
      </c>
      <c r="H236" s="12">
        <v>31.4</v>
      </c>
      <c r="I236" s="12" t="s">
        <v>119</v>
      </c>
      <c r="J236" s="2"/>
      <c r="K236" s="12"/>
      <c r="L236" s="5"/>
    </row>
    <row r="237" spans="3:12" ht="18.75">
      <c r="C237" s="12"/>
      <c r="D237" s="12"/>
      <c r="E237" s="12">
        <v>1</v>
      </c>
      <c r="F237" s="12" t="s">
        <v>37</v>
      </c>
      <c r="G237" s="14" t="s">
        <v>118</v>
      </c>
      <c r="H237" s="12">
        <v>41.8</v>
      </c>
      <c r="I237" s="12" t="s">
        <v>119</v>
      </c>
      <c r="J237" s="12"/>
      <c r="K237" s="12"/>
      <c r="L237" s="5"/>
    </row>
    <row r="238" spans="3:12" ht="18.75">
      <c r="C238" s="12"/>
      <c r="D238" s="12"/>
      <c r="E238" s="12">
        <v>1</v>
      </c>
      <c r="F238" s="12" t="s">
        <v>123</v>
      </c>
      <c r="G238" s="14" t="s">
        <v>118</v>
      </c>
      <c r="H238" s="12">
        <v>0.75</v>
      </c>
      <c r="I238" s="12" t="s">
        <v>37</v>
      </c>
      <c r="J238" s="12"/>
      <c r="K238" s="12"/>
      <c r="L238" s="5"/>
    </row>
    <row r="239" spans="3:12" ht="18.75">
      <c r="C239" s="12"/>
      <c r="D239" s="12"/>
      <c r="E239" s="12"/>
      <c r="F239" s="12"/>
      <c r="G239" s="12"/>
      <c r="H239" s="12"/>
      <c r="I239" s="12"/>
      <c r="J239" s="12"/>
      <c r="K239" s="12"/>
      <c r="L239" s="5"/>
    </row>
    <row r="240" spans="3:12" ht="18.75">
      <c r="C240" s="5" t="s">
        <v>373</v>
      </c>
      <c r="D240" s="2"/>
      <c r="E240" s="12">
        <v>1</v>
      </c>
      <c r="F240" s="12" t="s">
        <v>122</v>
      </c>
      <c r="G240" s="13" t="s">
        <v>118</v>
      </c>
      <c r="H240" s="16">
        <f>3.785*H241</f>
        <v>123.0125</v>
      </c>
      <c r="I240" s="12" t="s">
        <v>119</v>
      </c>
      <c r="J240" s="2"/>
      <c r="L240" s="5"/>
    </row>
    <row r="241" spans="3:12" ht="18.75">
      <c r="D241" s="2"/>
      <c r="E241" s="12">
        <v>1</v>
      </c>
      <c r="F241" s="12" t="s">
        <v>123</v>
      </c>
      <c r="G241" s="13" t="s">
        <v>118</v>
      </c>
      <c r="H241" s="12">
        <v>32.5</v>
      </c>
      <c r="I241" s="12" t="s">
        <v>119</v>
      </c>
      <c r="J241" s="2"/>
      <c r="L241" s="5"/>
    </row>
    <row r="242" spans="3:12" ht="18.75">
      <c r="D242" s="2"/>
      <c r="E242" s="12">
        <v>1</v>
      </c>
      <c r="F242" s="12" t="s">
        <v>37</v>
      </c>
      <c r="G242" s="14" t="s">
        <v>118</v>
      </c>
      <c r="H242" s="12">
        <v>43.3</v>
      </c>
      <c r="I242" s="12" t="s">
        <v>119</v>
      </c>
      <c r="J242" s="2"/>
      <c r="L242" s="5"/>
    </row>
    <row r="243" spans="3:12" ht="18.75">
      <c r="D243" s="2"/>
      <c r="E243" s="12">
        <v>1</v>
      </c>
      <c r="F243" s="12" t="s">
        <v>123</v>
      </c>
      <c r="G243" s="14" t="s">
        <v>118</v>
      </c>
      <c r="H243" s="12">
        <v>0.75</v>
      </c>
      <c r="I243" s="12" t="s">
        <v>37</v>
      </c>
      <c r="J243" s="2"/>
      <c r="L243" s="5"/>
    </row>
    <row r="244" spans="3:12" ht="18.75">
      <c r="D244" s="2"/>
      <c r="I244" s="2"/>
      <c r="J244" s="2"/>
      <c r="L244" s="5"/>
    </row>
    <row r="245" spans="3:12" ht="18.75">
      <c r="C245" s="5" t="s">
        <v>374</v>
      </c>
      <c r="D245" s="2"/>
      <c r="E245" s="12">
        <v>1</v>
      </c>
      <c r="F245" s="12" t="s">
        <v>122</v>
      </c>
      <c r="G245" s="13" t="s">
        <v>118</v>
      </c>
      <c r="H245" s="16">
        <f>3.785*H246</f>
        <v>79.106499999999997</v>
      </c>
      <c r="I245" s="12" t="s">
        <v>119</v>
      </c>
      <c r="J245" s="2"/>
      <c r="L245" s="5"/>
    </row>
    <row r="246" spans="3:12" ht="18.75">
      <c r="D246" s="2"/>
      <c r="E246" s="12">
        <v>1</v>
      </c>
      <c r="F246" s="12" t="s">
        <v>123</v>
      </c>
      <c r="G246" s="13" t="s">
        <v>118</v>
      </c>
      <c r="H246" s="12">
        <v>20.9</v>
      </c>
      <c r="I246" s="12" t="s">
        <v>119</v>
      </c>
      <c r="J246" s="2"/>
      <c r="L246" s="5"/>
    </row>
    <row r="247" spans="3:12" ht="18.75">
      <c r="D247" s="2"/>
      <c r="E247" s="12">
        <v>1</v>
      </c>
      <c r="F247" s="12" t="s">
        <v>37</v>
      </c>
      <c r="G247" s="14" t="s">
        <v>118</v>
      </c>
      <c r="H247" s="12">
        <v>27.9</v>
      </c>
      <c r="I247" s="12" t="s">
        <v>119</v>
      </c>
      <c r="J247" s="2"/>
    </row>
    <row r="248" spans="3:12" ht="18.75">
      <c r="D248" s="2"/>
      <c r="E248" s="12">
        <v>1</v>
      </c>
      <c r="F248" s="12" t="s">
        <v>123</v>
      </c>
      <c r="G248" s="14" t="s">
        <v>118</v>
      </c>
      <c r="H248" s="12">
        <v>0.75</v>
      </c>
      <c r="I248" s="12" t="s">
        <v>37</v>
      </c>
      <c r="J248" s="2"/>
    </row>
    <row r="249" spans="3:12">
      <c r="D249" s="2"/>
      <c r="I249" s="2"/>
      <c r="J249" s="2"/>
    </row>
    <row r="250" spans="3:12" ht="18.75">
      <c r="C250" s="5" t="s">
        <v>375</v>
      </c>
      <c r="D250" s="2"/>
      <c r="E250" s="12">
        <v>1</v>
      </c>
      <c r="F250" s="12" t="s">
        <v>122</v>
      </c>
      <c r="G250" s="13" t="s">
        <v>118</v>
      </c>
      <c r="H250" s="16">
        <f>3.785*H251</f>
        <v>85.919499999999999</v>
      </c>
      <c r="I250" s="12" t="s">
        <v>119</v>
      </c>
      <c r="J250" s="2"/>
    </row>
    <row r="251" spans="3:12" ht="18.75">
      <c r="D251" s="2"/>
      <c r="E251" s="12">
        <v>1</v>
      </c>
      <c r="F251" s="12" t="s">
        <v>123</v>
      </c>
      <c r="G251" s="13" t="s">
        <v>118</v>
      </c>
      <c r="H251" s="12">
        <v>22.7</v>
      </c>
      <c r="I251" s="12" t="s">
        <v>119</v>
      </c>
      <c r="J251" s="2"/>
    </row>
    <row r="252" spans="3:12" ht="18.75">
      <c r="D252" s="2"/>
      <c r="E252" s="12">
        <v>1</v>
      </c>
      <c r="F252" s="12" t="s">
        <v>37</v>
      </c>
      <c r="G252" s="14" t="s">
        <v>118</v>
      </c>
      <c r="H252" s="12">
        <v>30.2</v>
      </c>
      <c r="I252" s="12" t="s">
        <v>119</v>
      </c>
      <c r="J252" s="2"/>
    </row>
    <row r="253" spans="3:12" ht="18.75">
      <c r="D253" s="2"/>
      <c r="E253" s="12">
        <v>1</v>
      </c>
      <c r="F253" s="12" t="s">
        <v>123</v>
      </c>
      <c r="G253" s="14" t="s">
        <v>118</v>
      </c>
      <c r="H253" s="12">
        <v>0.75</v>
      </c>
      <c r="I253" s="12" t="s">
        <v>37</v>
      </c>
      <c r="J253" s="2"/>
    </row>
    <row r="254" spans="3:12">
      <c r="D254" s="2"/>
      <c r="I254" s="2"/>
      <c r="J254" s="2"/>
    </row>
    <row r="255" spans="3:12" ht="18.75">
      <c r="C255" s="12" t="s">
        <v>100</v>
      </c>
      <c r="D255" s="12"/>
      <c r="E255" s="12">
        <v>1</v>
      </c>
      <c r="F255" s="12" t="s">
        <v>173</v>
      </c>
      <c r="G255" s="13" t="s">
        <v>118</v>
      </c>
      <c r="H255" s="12">
        <v>38.200000000000003</v>
      </c>
      <c r="I255" s="12" t="s">
        <v>119</v>
      </c>
      <c r="J255" s="12"/>
    </row>
    <row r="256" spans="3:12" ht="18.75">
      <c r="C256" s="12"/>
      <c r="D256" s="12"/>
      <c r="E256" s="12">
        <v>1</v>
      </c>
      <c r="F256" s="12" t="s">
        <v>37</v>
      </c>
      <c r="G256" s="14" t="s">
        <v>118</v>
      </c>
      <c r="H256" s="12">
        <v>53.2</v>
      </c>
      <c r="I256" s="12" t="s">
        <v>119</v>
      </c>
      <c r="J256" s="12"/>
    </row>
    <row r="257" spans="3:11" ht="18.75">
      <c r="C257" s="12"/>
      <c r="D257" s="12"/>
      <c r="E257" s="12">
        <v>1</v>
      </c>
      <c r="F257" s="12" t="s">
        <v>173</v>
      </c>
      <c r="G257" s="13" t="s">
        <v>118</v>
      </c>
      <c r="H257" s="12">
        <v>0.71699999999999997</v>
      </c>
      <c r="I257" s="12" t="s">
        <v>37</v>
      </c>
      <c r="J257" s="12"/>
    </row>
    <row r="258" spans="3:11">
      <c r="D258" s="2"/>
      <c r="I258" s="2"/>
      <c r="J258" s="2"/>
    </row>
    <row r="259" spans="3:11">
      <c r="D259" s="2"/>
      <c r="I259" s="2"/>
      <c r="J259" s="2"/>
    </row>
    <row r="260" spans="3:11" ht="18.75">
      <c r="C260" s="12" t="s">
        <v>286</v>
      </c>
      <c r="D260" s="12"/>
      <c r="E260" s="12">
        <v>1</v>
      </c>
      <c r="F260" s="12" t="s">
        <v>122</v>
      </c>
      <c r="G260" s="13" t="s">
        <v>118</v>
      </c>
      <c r="H260" s="16">
        <f>3.785*H261</f>
        <v>83.459250000000011</v>
      </c>
      <c r="I260" s="12" t="s">
        <v>119</v>
      </c>
      <c r="J260" s="12"/>
      <c r="K260" t="s">
        <v>376</v>
      </c>
    </row>
    <row r="261" spans="3:11" ht="18.75">
      <c r="C261" s="12"/>
      <c r="D261" s="12"/>
      <c r="E261" s="12">
        <v>1</v>
      </c>
      <c r="F261" s="12" t="s">
        <v>123</v>
      </c>
      <c r="G261" s="13" t="s">
        <v>118</v>
      </c>
      <c r="H261" s="12">
        <f>H262*0.45</f>
        <v>22.05</v>
      </c>
      <c r="I261" s="12" t="s">
        <v>119</v>
      </c>
      <c r="J261" s="12"/>
      <c r="K261" s="15" t="s">
        <v>145</v>
      </c>
    </row>
    <row r="262" spans="3:11" ht="18.75">
      <c r="C262" s="12"/>
      <c r="D262" s="12"/>
      <c r="E262" s="12">
        <v>1</v>
      </c>
      <c r="F262" s="12" t="s">
        <v>37</v>
      </c>
      <c r="G262" s="13" t="s">
        <v>118</v>
      </c>
      <c r="H262" s="12">
        <v>49</v>
      </c>
      <c r="I262" s="12" t="s">
        <v>119</v>
      </c>
      <c r="J262" s="12"/>
      <c r="K262" s="15" t="s">
        <v>145</v>
      </c>
    </row>
    <row r="263" spans="3:11" ht="18.75">
      <c r="C263" s="12"/>
      <c r="D263" s="12"/>
      <c r="E263" s="12">
        <v>1</v>
      </c>
      <c r="F263" s="12" t="s">
        <v>37</v>
      </c>
      <c r="G263" s="13" t="s">
        <v>118</v>
      </c>
      <c r="H263" s="26">
        <f>1/0.45</f>
        <v>2.2222222222222223</v>
      </c>
      <c r="I263" s="12" t="s">
        <v>123</v>
      </c>
      <c r="J263" s="12"/>
      <c r="K263" s="15" t="s">
        <v>145</v>
      </c>
    </row>
    <row r="264" spans="3:11" ht="18.75">
      <c r="C264" s="12"/>
      <c r="D264" s="12"/>
      <c r="E264" s="12"/>
      <c r="F264" s="12"/>
      <c r="G264" s="12"/>
      <c r="H264" s="12"/>
      <c r="I264" s="12"/>
      <c r="J264" s="12"/>
      <c r="K264" s="12"/>
    </row>
    <row r="265" spans="3:11" ht="18.75">
      <c r="C265" s="12" t="s">
        <v>128</v>
      </c>
      <c r="D265" s="12"/>
      <c r="E265" s="12">
        <v>1</v>
      </c>
      <c r="F265" s="12" t="s">
        <v>122</v>
      </c>
      <c r="G265" s="13" t="s">
        <v>118</v>
      </c>
      <c r="H265" s="16">
        <f>3.785*H266</f>
        <v>92.353999999999999</v>
      </c>
      <c r="I265" s="12" t="s">
        <v>119</v>
      </c>
      <c r="J265" s="12"/>
      <c r="K265" s="12"/>
    </row>
    <row r="266" spans="3:11" ht="18.75">
      <c r="C266" s="12"/>
      <c r="D266" s="12"/>
      <c r="E266" s="12">
        <v>1</v>
      </c>
      <c r="F266" s="12" t="s">
        <v>123</v>
      </c>
      <c r="G266" s="13" t="s">
        <v>118</v>
      </c>
      <c r="H266" s="12">
        <v>24.4</v>
      </c>
      <c r="I266" s="12" t="s">
        <v>119</v>
      </c>
      <c r="J266" s="12"/>
      <c r="K266" s="15" t="s">
        <v>145</v>
      </c>
    </row>
    <row r="267" spans="3:11" ht="18.75">
      <c r="C267" s="12"/>
      <c r="D267" s="12"/>
      <c r="E267" s="12">
        <v>1</v>
      </c>
      <c r="F267" s="12" t="s">
        <v>37</v>
      </c>
      <c r="G267" s="13" t="s">
        <v>118</v>
      </c>
      <c r="H267" s="12">
        <v>45.2</v>
      </c>
      <c r="I267" s="12" t="s">
        <v>119</v>
      </c>
      <c r="J267" s="12"/>
      <c r="K267" s="15" t="s">
        <v>145</v>
      </c>
    </row>
    <row r="268" spans="3:11" ht="18.75">
      <c r="C268" s="12"/>
      <c r="D268" s="12"/>
      <c r="E268" s="12">
        <v>1</v>
      </c>
      <c r="F268" s="12" t="s">
        <v>37</v>
      </c>
      <c r="G268" s="13" t="s">
        <v>118</v>
      </c>
      <c r="H268" s="26">
        <f>1/0.54</f>
        <v>1.8518518518518516</v>
      </c>
      <c r="I268" s="12" t="s">
        <v>123</v>
      </c>
      <c r="J268" s="12"/>
      <c r="K268" s="15" t="s">
        <v>145</v>
      </c>
    </row>
    <row r="269" spans="3:11" ht="18.75">
      <c r="C269" s="12"/>
      <c r="D269" s="12"/>
      <c r="E269" s="12"/>
      <c r="F269" s="12"/>
      <c r="G269" s="12"/>
      <c r="H269" s="12"/>
      <c r="I269" s="12"/>
      <c r="J269" s="12"/>
      <c r="K269" s="12"/>
    </row>
    <row r="270" spans="3:11" ht="18.75">
      <c r="C270" s="12" t="s">
        <v>150</v>
      </c>
      <c r="D270" s="12"/>
      <c r="E270" s="12">
        <v>1</v>
      </c>
      <c r="F270" s="12" t="s">
        <v>122</v>
      </c>
      <c r="G270" s="13" t="s">
        <v>118</v>
      </c>
      <c r="H270" s="12"/>
      <c r="I270" s="12" t="s">
        <v>119</v>
      </c>
      <c r="J270" s="12"/>
      <c r="K270" s="15" t="s">
        <v>151</v>
      </c>
    </row>
    <row r="271" spans="3:11" ht="18.75">
      <c r="C271" s="12"/>
      <c r="D271" s="12"/>
      <c r="E271" s="12">
        <v>1</v>
      </c>
      <c r="F271" s="12" t="s">
        <v>123</v>
      </c>
      <c r="G271" s="13" t="s">
        <v>118</v>
      </c>
      <c r="H271" s="16">
        <f>0.17*H272</f>
        <v>6.4600000000000009</v>
      </c>
      <c r="I271" s="12" t="s">
        <v>119</v>
      </c>
      <c r="J271" s="12"/>
      <c r="K271" s="12"/>
    </row>
    <row r="272" spans="3:11" ht="18.75">
      <c r="C272" s="12"/>
      <c r="D272" s="12"/>
      <c r="E272" s="12">
        <v>1</v>
      </c>
      <c r="F272" s="12" t="s">
        <v>37</v>
      </c>
      <c r="G272" s="13" t="s">
        <v>118</v>
      </c>
      <c r="H272" s="16">
        <v>38</v>
      </c>
      <c r="I272" s="12" t="s">
        <v>119</v>
      </c>
      <c r="J272" s="12"/>
      <c r="K272" s="12"/>
    </row>
    <row r="273" spans="3:11" ht="18.75">
      <c r="C273" s="12"/>
      <c r="D273" s="12"/>
      <c r="E273" s="12"/>
      <c r="F273" s="12"/>
      <c r="G273" s="12"/>
      <c r="H273" s="12"/>
      <c r="I273" s="12"/>
      <c r="J273" s="12"/>
      <c r="K273" s="12"/>
    </row>
    <row r="274" spans="3:11" ht="18.75">
      <c r="C274" s="12" t="s">
        <v>156</v>
      </c>
      <c r="D274" s="12"/>
      <c r="E274" s="12">
        <v>1</v>
      </c>
      <c r="F274" s="12" t="s">
        <v>122</v>
      </c>
      <c r="G274" s="13" t="s">
        <v>118</v>
      </c>
      <c r="H274" s="16">
        <f>3.785*H275</f>
        <v>131.71799999999999</v>
      </c>
      <c r="I274" s="12" t="s">
        <v>119</v>
      </c>
      <c r="J274" s="12"/>
      <c r="K274" s="12"/>
    </row>
    <row r="275" spans="3:11" ht="18.75">
      <c r="C275" s="12"/>
      <c r="D275" s="12"/>
      <c r="E275" s="12">
        <v>1</v>
      </c>
      <c r="F275" s="12" t="s">
        <v>123</v>
      </c>
      <c r="G275" s="13" t="s">
        <v>118</v>
      </c>
      <c r="H275" s="12">
        <v>34.799999999999997</v>
      </c>
      <c r="I275" s="12" t="s">
        <v>119</v>
      </c>
      <c r="J275" s="12"/>
      <c r="K275" s="12"/>
    </row>
    <row r="276" spans="3:11" ht="18.75">
      <c r="C276" s="12"/>
      <c r="D276" s="12"/>
      <c r="E276" s="12">
        <v>1</v>
      </c>
      <c r="F276" s="12" t="s">
        <v>37</v>
      </c>
      <c r="G276" s="13" t="s">
        <v>118</v>
      </c>
      <c r="H276" s="12">
        <v>43.5</v>
      </c>
      <c r="I276" s="12" t="s">
        <v>119</v>
      </c>
      <c r="J276" s="12"/>
      <c r="K276" s="12"/>
    </row>
    <row r="277" spans="3:11" ht="18.75">
      <c r="D277" s="2"/>
      <c r="E277" s="12">
        <v>1</v>
      </c>
      <c r="F277" s="12" t="s">
        <v>123</v>
      </c>
      <c r="G277" s="13" t="s">
        <v>118</v>
      </c>
      <c r="H277" s="5">
        <v>0.8</v>
      </c>
      <c r="I277" s="28" t="s">
        <v>37</v>
      </c>
      <c r="J277" s="2"/>
    </row>
    <row r="278" spans="3:11">
      <c r="D278" s="2"/>
      <c r="I278" s="2"/>
      <c r="J278" s="2"/>
    </row>
    <row r="279" spans="3:11" ht="18.75">
      <c r="C279" s="12" t="s">
        <v>161</v>
      </c>
      <c r="D279" s="12"/>
      <c r="E279" s="12">
        <v>1</v>
      </c>
      <c r="F279" s="12" t="s">
        <v>122</v>
      </c>
      <c r="G279" s="13" t="s">
        <v>118</v>
      </c>
      <c r="H279" s="16">
        <f>3.785*H280</f>
        <v>128.3115</v>
      </c>
      <c r="I279" s="12" t="s">
        <v>119</v>
      </c>
      <c r="J279" s="2"/>
    </row>
    <row r="280" spans="3:11" ht="18.75">
      <c r="C280" s="12"/>
      <c r="D280" s="12"/>
      <c r="E280" s="12">
        <v>1</v>
      </c>
      <c r="F280" s="12" t="s">
        <v>123</v>
      </c>
      <c r="G280" s="13" t="s">
        <v>118</v>
      </c>
      <c r="H280" s="12">
        <v>33.9</v>
      </c>
      <c r="I280" s="12" t="s">
        <v>119</v>
      </c>
      <c r="J280" s="2"/>
    </row>
    <row r="281" spans="3:11" ht="18.75">
      <c r="C281" s="12"/>
      <c r="D281" s="12"/>
      <c r="E281" s="12">
        <v>1</v>
      </c>
      <c r="F281" s="12" t="s">
        <v>37</v>
      </c>
      <c r="G281" s="13" t="s">
        <v>118</v>
      </c>
      <c r="H281" s="12">
        <v>44</v>
      </c>
      <c r="I281" s="12" t="s">
        <v>119</v>
      </c>
      <c r="J281" s="2"/>
    </row>
    <row r="282" spans="3:11" ht="18.75">
      <c r="D282" s="2"/>
      <c r="E282" s="12">
        <v>1</v>
      </c>
      <c r="F282" s="12" t="s">
        <v>123</v>
      </c>
      <c r="G282" s="13" t="s">
        <v>118</v>
      </c>
      <c r="H282" s="5">
        <v>0.77</v>
      </c>
      <c r="I282" s="28" t="s">
        <v>37</v>
      </c>
      <c r="J282" s="2"/>
    </row>
    <row r="283" spans="3:11">
      <c r="D283" s="2"/>
      <c r="I283" s="2"/>
      <c r="J283" s="2"/>
    </row>
    <row r="284" spans="3:11" ht="18.75">
      <c r="C284" s="12" t="s">
        <v>167</v>
      </c>
      <c r="D284" s="12"/>
      <c r="E284" s="12">
        <v>1</v>
      </c>
      <c r="F284" s="12" t="s">
        <v>123</v>
      </c>
      <c r="G284" s="13" t="s">
        <v>118</v>
      </c>
      <c r="H284" s="16">
        <f>H285*0.84</f>
        <v>35.868000000000002</v>
      </c>
      <c r="I284" s="12" t="s">
        <v>119</v>
      </c>
      <c r="J284" s="2"/>
    </row>
    <row r="285" spans="3:11" ht="18.75">
      <c r="C285" s="12"/>
      <c r="D285" s="12"/>
      <c r="E285" s="12">
        <v>1</v>
      </c>
      <c r="F285" s="12" t="s">
        <v>37</v>
      </c>
      <c r="G285" s="13" t="s">
        <v>118</v>
      </c>
      <c r="H285" s="12">
        <v>42.7</v>
      </c>
      <c r="I285" s="12" t="s">
        <v>119</v>
      </c>
      <c r="J285" s="2"/>
    </row>
    <row r="286" spans="3:11" ht="18.75">
      <c r="D286" s="2"/>
      <c r="E286" s="12">
        <v>1</v>
      </c>
      <c r="F286" s="12" t="s">
        <v>37</v>
      </c>
      <c r="G286" s="13" t="s">
        <v>118</v>
      </c>
      <c r="H286" s="27">
        <f>1/0.84</f>
        <v>1.1904761904761905</v>
      </c>
      <c r="I286" s="28" t="s">
        <v>123</v>
      </c>
      <c r="J286" s="2"/>
    </row>
    <row r="287" spans="3:11">
      <c r="D287" s="2"/>
      <c r="I287" s="2"/>
      <c r="J287" s="2"/>
    </row>
    <row r="288" spans="3:11" ht="18.75">
      <c r="C288" s="12" t="s">
        <v>137</v>
      </c>
      <c r="D288" s="12"/>
      <c r="E288" s="12">
        <v>1</v>
      </c>
      <c r="F288" s="12" t="s">
        <v>123</v>
      </c>
      <c r="G288" s="13" t="s">
        <v>118</v>
      </c>
      <c r="H288" s="12">
        <f>H290*0.97</f>
        <v>39.769999999999996</v>
      </c>
      <c r="I288" s="12" t="s">
        <v>119</v>
      </c>
      <c r="J288" s="12"/>
      <c r="K288" s="12"/>
    </row>
    <row r="289" spans="3:11" ht="18.75">
      <c r="C289" s="12"/>
      <c r="D289" s="12"/>
      <c r="E289" s="12">
        <v>1</v>
      </c>
      <c r="F289" s="12" t="s">
        <v>173</v>
      </c>
      <c r="G289" s="13" t="s">
        <v>118</v>
      </c>
      <c r="H289" s="12">
        <f>1000*H288</f>
        <v>39769.999999999993</v>
      </c>
      <c r="I289" s="12" t="s">
        <v>119</v>
      </c>
      <c r="J289" s="12"/>
      <c r="K289" s="12"/>
    </row>
    <row r="290" spans="3:11" ht="18.75">
      <c r="C290" s="12"/>
      <c r="D290" s="12"/>
      <c r="E290" s="12">
        <v>1</v>
      </c>
      <c r="F290" s="12" t="s">
        <v>37</v>
      </c>
      <c r="G290" s="13" t="s">
        <v>118</v>
      </c>
      <c r="H290" s="12">
        <v>41</v>
      </c>
      <c r="I290" s="12" t="s">
        <v>119</v>
      </c>
      <c r="J290" s="12"/>
      <c r="K290" s="12"/>
    </row>
    <row r="291" spans="3:11" ht="18.75">
      <c r="C291" s="12"/>
      <c r="D291" s="12"/>
      <c r="E291" s="12">
        <v>1</v>
      </c>
      <c r="F291" s="12" t="s">
        <v>37</v>
      </c>
      <c r="G291" s="13" t="s">
        <v>118</v>
      </c>
      <c r="H291" s="26">
        <f>1/0.97</f>
        <v>1.0309278350515465</v>
      </c>
      <c r="I291" s="12" t="s">
        <v>123</v>
      </c>
      <c r="J291" s="12"/>
      <c r="K291" s="12"/>
    </row>
    <row r="292" spans="3:11" ht="18.75">
      <c r="C292" s="12"/>
      <c r="D292" s="12"/>
      <c r="E292" s="12"/>
      <c r="F292" s="12"/>
      <c r="G292" s="12"/>
      <c r="H292" s="12"/>
      <c r="I292" s="12"/>
      <c r="J292" s="12"/>
      <c r="K292" s="12"/>
    </row>
    <row r="293" spans="3:11" ht="18.75">
      <c r="C293" s="12" t="s">
        <v>179</v>
      </c>
      <c r="D293" s="12"/>
      <c r="E293" s="12">
        <v>1</v>
      </c>
      <c r="F293" s="12" t="s">
        <v>37</v>
      </c>
      <c r="G293" s="13" t="s">
        <v>118</v>
      </c>
      <c r="H293" s="12">
        <v>27</v>
      </c>
      <c r="I293" s="12" t="s">
        <v>119</v>
      </c>
      <c r="J293" s="12"/>
      <c r="K293" s="12" t="s">
        <v>180</v>
      </c>
    </row>
    <row r="294" spans="3:11" ht="18.75">
      <c r="C294" s="12"/>
      <c r="D294" s="12"/>
      <c r="E294" s="12">
        <v>1</v>
      </c>
      <c r="F294" s="12" t="s">
        <v>37</v>
      </c>
      <c r="G294" s="13" t="s">
        <v>118</v>
      </c>
      <c r="H294" s="12">
        <v>23</v>
      </c>
      <c r="I294" s="12" t="s">
        <v>119</v>
      </c>
      <c r="J294" s="12"/>
      <c r="K294" s="12" t="s">
        <v>183</v>
      </c>
    </row>
    <row r="295" spans="3:11" ht="18.75">
      <c r="C295" s="12"/>
      <c r="D295" s="12"/>
      <c r="E295" s="12">
        <v>1</v>
      </c>
      <c r="F295" s="12" t="s">
        <v>37</v>
      </c>
      <c r="G295" s="13" t="s">
        <v>118</v>
      </c>
      <c r="H295" s="12">
        <v>15</v>
      </c>
      <c r="I295" s="12" t="s">
        <v>119</v>
      </c>
      <c r="J295" s="12"/>
      <c r="K295" s="12" t="s">
        <v>185</v>
      </c>
    </row>
    <row r="296" spans="3:11" ht="18.75">
      <c r="C296" s="12"/>
      <c r="D296" s="12"/>
      <c r="E296" s="12">
        <v>1</v>
      </c>
      <c r="F296" s="12" t="s">
        <v>123</v>
      </c>
      <c r="G296" s="14" t="s">
        <v>118</v>
      </c>
      <c r="H296" s="12">
        <v>1.32</v>
      </c>
      <c r="I296" s="12" t="s">
        <v>37</v>
      </c>
      <c r="J296" s="12"/>
      <c r="K296" s="12"/>
    </row>
    <row r="297" spans="3:11" ht="18.75">
      <c r="C297" s="12"/>
      <c r="D297" s="12"/>
      <c r="E297" s="12">
        <v>1</v>
      </c>
      <c r="F297" s="12" t="s">
        <v>188</v>
      </c>
      <c r="G297" s="14" t="s">
        <v>118</v>
      </c>
      <c r="H297" s="12">
        <v>1800</v>
      </c>
      <c r="I297" s="12" t="s">
        <v>189</v>
      </c>
      <c r="J297" s="12"/>
      <c r="K297" s="12"/>
    </row>
    <row r="298" spans="3:11">
      <c r="D298" s="2"/>
      <c r="I298" s="2"/>
      <c r="J298" s="2"/>
    </row>
    <row r="299" spans="3:11">
      <c r="D299" s="2"/>
      <c r="I299" s="2"/>
      <c r="J299" s="2"/>
    </row>
    <row r="300" spans="3:11">
      <c r="D300" s="2"/>
      <c r="I300" s="2"/>
      <c r="J300" s="2"/>
    </row>
    <row r="301" spans="3:11">
      <c r="D301" s="2"/>
      <c r="I301" s="2"/>
      <c r="J301" s="2"/>
    </row>
    <row r="302" spans="3:11">
      <c r="D302" s="2"/>
      <c r="I302" s="2"/>
      <c r="J302" s="2"/>
    </row>
    <row r="303" spans="3:11">
      <c r="D303" s="2"/>
      <c r="I303" s="2"/>
      <c r="J303" s="2"/>
    </row>
    <row r="304" spans="3:11">
      <c r="D304" s="2"/>
      <c r="I304" s="2"/>
      <c r="J304" s="2"/>
    </row>
    <row r="305" spans="4:10">
      <c r="D305" s="2"/>
      <c r="I305" s="2"/>
      <c r="J305" s="2"/>
    </row>
    <row r="306" spans="4:10">
      <c r="D306" s="2"/>
      <c r="I306" s="2"/>
      <c r="J306" s="2"/>
    </row>
    <row r="307" spans="4:10">
      <c r="D307" s="2"/>
      <c r="I307" s="2"/>
      <c r="J307" s="2"/>
    </row>
    <row r="308" spans="4:10">
      <c r="D308" s="2"/>
      <c r="I308" s="2"/>
      <c r="J308" s="2"/>
    </row>
    <row r="309" spans="4:10">
      <c r="D309" s="2"/>
      <c r="I309" s="2"/>
      <c r="J309" s="2"/>
    </row>
    <row r="310" spans="4:10">
      <c r="D310" s="2"/>
      <c r="I310" s="2"/>
      <c r="J310" s="2"/>
    </row>
    <row r="311" spans="4:10">
      <c r="D311" s="2"/>
      <c r="I311" s="2"/>
      <c r="J311" s="2"/>
    </row>
    <row r="312" spans="4:10">
      <c r="D312" s="2"/>
      <c r="I312" s="2"/>
      <c r="J312" s="2"/>
    </row>
    <row r="313" spans="4:10">
      <c r="D313" s="2"/>
      <c r="I313" s="2"/>
      <c r="J313" s="2"/>
    </row>
    <row r="314" spans="4:10">
      <c r="D314" s="2"/>
      <c r="I314" s="2"/>
      <c r="J314" s="2"/>
    </row>
    <row r="315" spans="4:10">
      <c r="D315" s="2"/>
      <c r="I315" s="2"/>
      <c r="J315" s="2"/>
    </row>
    <row r="316" spans="4:10">
      <c r="D316" s="2"/>
      <c r="I316" s="2"/>
      <c r="J316" s="2"/>
    </row>
    <row r="317" spans="4:10">
      <c r="D317" s="2"/>
      <c r="I317" s="2"/>
      <c r="J317" s="2"/>
    </row>
    <row r="318" spans="4:10">
      <c r="D318" s="2"/>
      <c r="I318" s="2"/>
      <c r="J318" s="2"/>
    </row>
    <row r="319" spans="4:10">
      <c r="D319" s="2"/>
      <c r="I319" s="2"/>
      <c r="J319" s="2"/>
    </row>
    <row r="320" spans="4:10">
      <c r="D320" s="2"/>
      <c r="I320" s="2"/>
      <c r="J320" s="2"/>
    </row>
    <row r="321" spans="4:10">
      <c r="D321" s="2"/>
      <c r="I321" s="2"/>
      <c r="J321" s="2"/>
    </row>
    <row r="322" spans="4:10">
      <c r="D322" s="2"/>
      <c r="I322" s="2"/>
      <c r="J322" s="2"/>
    </row>
    <row r="323" spans="4:10">
      <c r="D323" s="2"/>
      <c r="I323" s="2"/>
      <c r="J323" s="2"/>
    </row>
    <row r="324" spans="4:10">
      <c r="D324" s="2"/>
      <c r="I324" s="2"/>
      <c r="J324" s="2"/>
    </row>
    <row r="325" spans="4:10">
      <c r="D325" s="2"/>
      <c r="I325" s="2"/>
      <c r="J325" s="2"/>
    </row>
    <row r="326" spans="4:10">
      <c r="D326" s="2"/>
      <c r="I326" s="2"/>
      <c r="J326" s="2"/>
    </row>
    <row r="327" spans="4:10">
      <c r="D327" s="2"/>
      <c r="I327" s="2"/>
      <c r="J327" s="2"/>
    </row>
    <row r="328" spans="4:10">
      <c r="D328" s="2"/>
      <c r="I328" s="2"/>
      <c r="J328" s="2"/>
    </row>
    <row r="329" spans="4:10">
      <c r="D329" s="2"/>
      <c r="I329" s="2"/>
      <c r="J329" s="2"/>
    </row>
    <row r="330" spans="4:10">
      <c r="D330" s="2"/>
      <c r="I330" s="2"/>
      <c r="J330" s="2"/>
    </row>
    <row r="331" spans="4:10">
      <c r="D331" s="2"/>
      <c r="I331" s="2"/>
      <c r="J331" s="2"/>
    </row>
    <row r="332" spans="4:10">
      <c r="D332" s="2"/>
      <c r="I332" s="2"/>
      <c r="J332" s="2"/>
    </row>
    <row r="333" spans="4:10">
      <c r="D333" s="2"/>
      <c r="I333" s="2"/>
      <c r="J333" s="2"/>
    </row>
    <row r="334" spans="4:10">
      <c r="D334" s="2"/>
      <c r="I334" s="2"/>
      <c r="J334" s="2"/>
    </row>
    <row r="335" spans="4:10">
      <c r="D335" s="2"/>
      <c r="I335" s="2"/>
      <c r="J335" s="2"/>
    </row>
    <row r="336" spans="4:10">
      <c r="D336" s="2"/>
      <c r="I336" s="2"/>
      <c r="J336" s="2"/>
    </row>
    <row r="337" spans="4:10">
      <c r="D337" s="2"/>
      <c r="I337" s="2"/>
      <c r="J337" s="2"/>
    </row>
    <row r="338" spans="4:10">
      <c r="D338" s="2"/>
      <c r="I338" s="2"/>
      <c r="J338" s="2"/>
    </row>
    <row r="339" spans="4:10">
      <c r="D339" s="2"/>
      <c r="I339" s="2"/>
      <c r="J339" s="2"/>
    </row>
    <row r="340" spans="4:10">
      <c r="D340" s="2"/>
      <c r="I340" s="2"/>
      <c r="J340" s="2"/>
    </row>
    <row r="341" spans="4:10">
      <c r="D341" s="2"/>
      <c r="I341" s="2"/>
      <c r="J341" s="2"/>
    </row>
    <row r="342" spans="4:10">
      <c r="D342" s="2"/>
      <c r="I342" s="2"/>
      <c r="J342" s="2"/>
    </row>
    <row r="343" spans="4:10">
      <c r="D343" s="2"/>
      <c r="I343" s="2"/>
      <c r="J343" s="2"/>
    </row>
    <row r="344" spans="4:10">
      <c r="D344" s="2"/>
      <c r="I344" s="2"/>
      <c r="J344" s="2"/>
    </row>
    <row r="345" spans="4:10">
      <c r="D345" s="2"/>
      <c r="I345" s="2"/>
      <c r="J345" s="2"/>
    </row>
    <row r="346" spans="4:10">
      <c r="D346" s="2"/>
      <c r="I346" s="2"/>
      <c r="J346" s="2"/>
    </row>
    <row r="347" spans="4:10">
      <c r="D347" s="2"/>
      <c r="I347" s="2"/>
      <c r="J347" s="2"/>
    </row>
  </sheetData>
  <hyperlinks>
    <hyperlink ref="L5" r:id="rId1"/>
  </hyperlinks>
  <pageMargins left="0.7" right="0.7" top="0.75" bottom="0.75" header="0.3" footer="0.3"/>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5B60FF16BBED45B70F396C706B4864" ma:contentTypeVersion="15" ma:contentTypeDescription="Create a new document." ma:contentTypeScope="" ma:versionID="1cff503041f1b7438e06b39e455d9454">
  <xsd:schema xmlns:xsd="http://www.w3.org/2001/XMLSchema" xmlns:xs="http://www.w3.org/2001/XMLSchema" xmlns:p="http://schemas.microsoft.com/office/2006/metadata/properties" xmlns:ns2="2f455b3c-7e8d-4d79-bcf4-cda138314dca" xmlns:ns3="707d04d4-70bb-4467-9736-5c005d7b0482" targetNamespace="http://schemas.microsoft.com/office/2006/metadata/properties" ma:root="true" ma:fieldsID="5b2d8aea6ab676fccbd029b7ba93dbb2" ns2:_="" ns3:_="">
    <xsd:import namespace="2f455b3c-7e8d-4d79-bcf4-cda138314dca"/>
    <xsd:import namespace="707d04d4-70bb-4467-9736-5c005d7b048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455b3c-7e8d-4d79-bcf4-cda138314d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bccb2e9-83d1-48cd-bfa5-752976422bd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7d04d4-70bb-4467-9736-5c005d7b048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a5a6866-edd3-4d4d-86e5-7efd2a7c4295}" ma:internalName="TaxCatchAll" ma:showField="CatchAllData" ma:web="707d04d4-70bb-4467-9736-5c005d7b04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07d04d4-70bb-4467-9736-5c005d7b0482" xsi:nil="true"/>
    <lcf76f155ced4ddcb4097134ff3c332f xmlns="2f455b3c-7e8d-4d79-bcf4-cda138314dca">
      <Terms xmlns="http://schemas.microsoft.com/office/infopath/2007/PartnerControls"/>
    </lcf76f155ced4ddcb4097134ff3c332f>
    <SharedWithUsers xmlns="707d04d4-70bb-4467-9736-5c005d7b0482">
      <UserInfo>
        <DisplayName>Jessie Heemskerk</DisplayName>
        <AccountId>9</AccountId>
        <AccountType/>
      </UserInfo>
      <UserInfo>
        <DisplayName>Vita Stokvis</DisplayName>
        <AccountId>132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6A96AD-48FB-48A0-A498-AB038A47C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455b3c-7e8d-4d79-bcf4-cda138314dca"/>
    <ds:schemaRef ds:uri="707d04d4-70bb-4467-9736-5c005d7b04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A9A0F0-5BE0-4499-AA4C-60E9ACE51E97}">
  <ds:schemaRefs>
    <ds:schemaRef ds:uri="http://schemas.openxmlformats.org/package/2006/metadata/core-properties"/>
    <ds:schemaRef ds:uri="707d04d4-70bb-4467-9736-5c005d7b0482"/>
    <ds:schemaRef ds:uri="http://schemas.microsoft.com/office/2006/documentManagement/types"/>
    <ds:schemaRef ds:uri="http://www.w3.org/XML/1998/namespace"/>
    <ds:schemaRef ds:uri="2f455b3c-7e8d-4d79-bcf4-cda138314dca"/>
    <ds:schemaRef ds:uri="http://purl.org/dc/elements/1.1/"/>
    <ds:schemaRef ds:uri="http://purl.org/dc/terms/"/>
    <ds:schemaRef ds:uri="http://schemas.microsoft.com/office/infopath/2007/PartnerControls"/>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54859FA3-1C86-4EEF-874A-1BBE40BDE3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15</vt:i4>
      </vt:variant>
    </vt:vector>
  </HeadingPairs>
  <TitlesOfParts>
    <vt:vector size="15" baseType="lpstr">
      <vt:lpstr>Landen in calculator</vt:lpstr>
      <vt:lpstr>CO2-Footprint</vt:lpstr>
      <vt:lpstr>Blad1</vt:lpstr>
      <vt:lpstr>Self-assessment</vt:lpstr>
      <vt:lpstr>Toelichting bij de data</vt:lpstr>
      <vt:lpstr>CO2-dashboard</vt:lpstr>
      <vt:lpstr>Bronnen_uitstoot</vt:lpstr>
      <vt:lpstr>2017 Nederland Emissiefactoren</vt:lpstr>
      <vt:lpstr>2018 Nederland Emissiefactoren</vt:lpstr>
      <vt:lpstr>2019 Nederland Emissiefactoren</vt:lpstr>
      <vt:lpstr>2020 Nederland Emissiefactoren</vt:lpstr>
      <vt:lpstr>2021 Nederland Emissiefactoren</vt:lpstr>
      <vt:lpstr>2022 Nederland Emissiefactoren</vt:lpstr>
      <vt:lpstr>2024 Nederland Emissiefactoren</vt:lpstr>
      <vt:lpstr>2023 Nederland Emissiefactoren</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Heflin Smit</dc:creator>
  <cp:keywords/>
  <dc:description/>
  <cp:lastModifiedBy>Heflin</cp:lastModifiedBy>
  <cp:revision/>
  <dcterms:created xsi:type="dcterms:W3CDTF">2022-05-10T09:39:58Z</dcterms:created>
  <dcterms:modified xsi:type="dcterms:W3CDTF">2025-04-10T08:33:40Z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0x010100305B60FF16BBED45B70F396C706B4864</vt:lpwstr>
  </property>
  <property fmtid="{D5CDD505-2E9C-101B-9397-08002B2CF9AE}" pid="3" name="MediaServiceImageTags">
    <vt:lpwstr/>
  </property>
</Properties>
</file>